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 activeTab="2"/>
  </bookViews>
  <sheets>
    <sheet name="ЦЕНА МАНСУР и САРЫТАШ" sheetId="5" r:id="rId1"/>
    <sheet name="ЖЕЛТАУ И КУРТИНСКИЙ" sheetId="6" r:id="rId2"/>
    <sheet name="ПРАЙС" sheetId="7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7" l="1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AG82" i="6"/>
  <c r="AE82" i="6"/>
  <c r="X82" i="6"/>
  <c r="Z82" i="6" s="1"/>
  <c r="S82" i="6"/>
  <c r="Q82" i="6"/>
  <c r="J82" i="6"/>
  <c r="L82" i="6" s="1"/>
  <c r="E82" i="6"/>
  <c r="C82" i="6"/>
  <c r="AE81" i="6"/>
  <c r="AG81" i="6" s="1"/>
  <c r="Z81" i="6"/>
  <c r="X81" i="6"/>
  <c r="Q81" i="6"/>
  <c r="S81" i="6" s="1"/>
  <c r="L81" i="6"/>
  <c r="J81" i="6"/>
  <c r="C81" i="6"/>
  <c r="E81" i="6" s="1"/>
  <c r="AG80" i="6"/>
  <c r="AE80" i="6"/>
  <c r="X80" i="6"/>
  <c r="Z80" i="6" s="1"/>
  <c r="S80" i="6"/>
  <c r="Q80" i="6"/>
  <c r="J80" i="6"/>
  <c r="L80" i="6" s="1"/>
  <c r="E80" i="6"/>
  <c r="C80" i="6"/>
  <c r="AE79" i="6"/>
  <c r="AG79" i="6" s="1"/>
  <c r="Z79" i="6"/>
  <c r="X79" i="6"/>
  <c r="Q79" i="6"/>
  <c r="S79" i="6" s="1"/>
  <c r="L79" i="6"/>
  <c r="J79" i="6"/>
  <c r="C79" i="6"/>
  <c r="E79" i="6" s="1"/>
  <c r="AG78" i="6"/>
  <c r="AE78" i="6"/>
  <c r="X78" i="6"/>
  <c r="Z78" i="6" s="1"/>
  <c r="S78" i="6"/>
  <c r="Q78" i="6"/>
  <c r="J78" i="6"/>
  <c r="L78" i="6" s="1"/>
  <c r="L83" i="6" s="1"/>
  <c r="L84" i="6" s="1"/>
  <c r="N84" i="6" s="1"/>
  <c r="E78" i="6"/>
  <c r="C78" i="6"/>
  <c r="AB73" i="6"/>
  <c r="AE69" i="6"/>
  <c r="AG69" i="6" s="1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AE82" i="5"/>
  <c r="AE81" i="5"/>
  <c r="AE79" i="5"/>
  <c r="AE78" i="5"/>
  <c r="X82" i="5"/>
  <c r="X81" i="5"/>
  <c r="X80" i="5"/>
  <c r="X79" i="5"/>
  <c r="X78" i="5"/>
  <c r="Q82" i="5"/>
  <c r="Q81" i="5"/>
  <c r="Q80" i="5"/>
  <c r="Q79" i="5"/>
  <c r="Q78" i="5"/>
  <c r="J82" i="5"/>
  <c r="J81" i="5"/>
  <c r="J80" i="5"/>
  <c r="J79" i="5"/>
  <c r="J78" i="5"/>
  <c r="C82" i="5"/>
  <c r="C81" i="5"/>
  <c r="E81" i="5" s="1"/>
  <c r="C80" i="5"/>
  <c r="C79" i="5"/>
  <c r="C78" i="5"/>
  <c r="AG82" i="5"/>
  <c r="Z82" i="5"/>
  <c r="S82" i="5"/>
  <c r="L82" i="5"/>
  <c r="E82" i="5"/>
  <c r="AG81" i="5"/>
  <c r="Z81" i="5"/>
  <c r="S81" i="5"/>
  <c r="L81" i="5"/>
  <c r="AG80" i="5"/>
  <c r="AE80" i="5"/>
  <c r="AG79" i="5"/>
  <c r="Z78" i="5"/>
  <c r="L78" i="5"/>
  <c r="E78" i="5"/>
  <c r="AB73" i="5"/>
  <c r="AE69" i="5"/>
  <c r="AG69" i="5" s="1"/>
  <c r="AG83" i="6" l="1"/>
  <c r="AG84" i="6" s="1"/>
  <c r="AI84" i="6" s="1"/>
  <c r="S83" i="6"/>
  <c r="S84" i="6" s="1"/>
  <c r="U84" i="6" s="1"/>
  <c r="E83" i="6"/>
  <c r="E84" i="6" s="1"/>
  <c r="G84" i="6" s="1"/>
  <c r="Z83" i="6"/>
  <c r="Z84" i="6" s="1"/>
  <c r="AB84" i="6" s="1"/>
  <c r="AA109" i="6"/>
  <c r="V109" i="6"/>
  <c r="X109" i="6" s="1"/>
  <c r="U109" i="6"/>
  <c r="R109" i="6"/>
  <c r="O109" i="6"/>
  <c r="I109" i="6"/>
  <c r="L109" i="6" s="1"/>
  <c r="AA108" i="6"/>
  <c r="X108" i="6"/>
  <c r="U108" i="6"/>
  <c r="R108" i="6"/>
  <c r="M108" i="6"/>
  <c r="O108" i="6" s="1"/>
  <c r="I108" i="6"/>
  <c r="L108" i="6" s="1"/>
  <c r="AA107" i="6"/>
  <c r="X107" i="6"/>
  <c r="U107" i="6"/>
  <c r="P107" i="6"/>
  <c r="R107" i="6" s="1"/>
  <c r="M107" i="6"/>
  <c r="O107" i="6" s="1"/>
  <c r="I107" i="6"/>
  <c r="J107" i="6" s="1"/>
  <c r="AA106" i="6"/>
  <c r="X106" i="6"/>
  <c r="U106" i="6"/>
  <c r="P106" i="6"/>
  <c r="R106" i="6" s="1"/>
  <c r="M106" i="6"/>
  <c r="O106" i="6" s="1"/>
  <c r="I106" i="6"/>
  <c r="L106" i="6" s="1"/>
  <c r="AA105" i="6"/>
  <c r="V105" i="6"/>
  <c r="X105" i="6" s="1"/>
  <c r="U105" i="6"/>
  <c r="R105" i="6"/>
  <c r="M105" i="6"/>
  <c r="O105" i="6" s="1"/>
  <c r="I105" i="6"/>
  <c r="J105" i="6" s="1"/>
  <c r="AA104" i="6"/>
  <c r="X104" i="6"/>
  <c r="U104" i="6"/>
  <c r="P104" i="6"/>
  <c r="R104" i="6" s="1"/>
  <c r="M104" i="6"/>
  <c r="O104" i="6" s="1"/>
  <c r="I104" i="6"/>
  <c r="L104" i="6" s="1"/>
  <c r="AA103" i="6"/>
  <c r="X103" i="6"/>
  <c r="U103" i="6"/>
  <c r="P103" i="6"/>
  <c r="R103" i="6" s="1"/>
  <c r="M103" i="6"/>
  <c r="O103" i="6" s="1"/>
  <c r="I103" i="6"/>
  <c r="J103" i="6" s="1"/>
  <c r="AA102" i="6"/>
  <c r="X102" i="6"/>
  <c r="U102" i="6"/>
  <c r="P102" i="6"/>
  <c r="R102" i="6" s="1"/>
  <c r="M102" i="6"/>
  <c r="O102" i="6" s="1"/>
  <c r="I102" i="6"/>
  <c r="L102" i="6" s="1"/>
  <c r="AE91" i="6"/>
  <c r="AG91" i="6" s="1"/>
  <c r="AE58" i="6"/>
  <c r="AG58" i="6" s="1"/>
  <c r="Y49" i="6"/>
  <c r="AA49" i="6" s="1"/>
  <c r="V49" i="6"/>
  <c r="X49" i="6" s="1"/>
  <c r="U49" i="6"/>
  <c r="P49" i="6"/>
  <c r="R49" i="6" s="1"/>
  <c r="O49" i="6"/>
  <c r="I49" i="6"/>
  <c r="L49" i="6" s="1"/>
  <c r="Y48" i="6"/>
  <c r="AA48" i="6" s="1"/>
  <c r="V48" i="6"/>
  <c r="X48" i="6" s="1"/>
  <c r="U48" i="6"/>
  <c r="P48" i="6"/>
  <c r="R48" i="6" s="1"/>
  <c r="O48" i="6"/>
  <c r="I48" i="6"/>
  <c r="L48" i="6" s="1"/>
  <c r="Y44" i="6"/>
  <c r="AA44" i="6" s="1"/>
  <c r="V44" i="6"/>
  <c r="X44" i="6" s="1"/>
  <c r="U44" i="6"/>
  <c r="P44" i="6"/>
  <c r="R44" i="6" s="1"/>
  <c r="O44" i="6"/>
  <c r="I44" i="6"/>
  <c r="L44" i="6" s="1"/>
  <c r="Y43" i="6"/>
  <c r="AA43" i="6" s="1"/>
  <c r="X43" i="6"/>
  <c r="U43" i="6"/>
  <c r="P43" i="6"/>
  <c r="R43" i="6" s="1"/>
  <c r="O43" i="6"/>
  <c r="I43" i="6"/>
  <c r="L43" i="6" s="1"/>
  <c r="Y39" i="6"/>
  <c r="AA39" i="6" s="1"/>
  <c r="V39" i="6"/>
  <c r="X39" i="6" s="1"/>
  <c r="S39" i="6"/>
  <c r="U39" i="6" s="1"/>
  <c r="P39" i="6"/>
  <c r="R39" i="6" s="1"/>
  <c r="O39" i="6"/>
  <c r="I39" i="6"/>
  <c r="L39" i="6" s="1"/>
  <c r="Y38" i="6"/>
  <c r="AA38" i="6" s="1"/>
  <c r="V38" i="6"/>
  <c r="X38" i="6" s="1"/>
  <c r="S38" i="6"/>
  <c r="U38" i="6" s="1"/>
  <c r="P38" i="6"/>
  <c r="R38" i="6" s="1"/>
  <c r="O38" i="6"/>
  <c r="I38" i="6"/>
  <c r="L38" i="6" s="1"/>
  <c r="Y37" i="6"/>
  <c r="AA37" i="6" s="1"/>
  <c r="V37" i="6"/>
  <c r="X37" i="6" s="1"/>
  <c r="S37" i="6"/>
  <c r="U37" i="6" s="1"/>
  <c r="P37" i="6"/>
  <c r="R37" i="6" s="1"/>
  <c r="O37" i="6"/>
  <c r="I37" i="6"/>
  <c r="L37" i="6" s="1"/>
  <c r="AA32" i="6"/>
  <c r="V32" i="6"/>
  <c r="X32" i="6" s="1"/>
  <c r="U32" i="6"/>
  <c r="P32" i="6"/>
  <c r="R32" i="6" s="1"/>
  <c r="O32" i="6"/>
  <c r="I32" i="6"/>
  <c r="L32" i="6" s="1"/>
  <c r="AA31" i="6"/>
  <c r="X31" i="6"/>
  <c r="U31" i="6"/>
  <c r="R31" i="6"/>
  <c r="M31" i="6"/>
  <c r="O31" i="6" s="1"/>
  <c r="I31" i="6"/>
  <c r="L31" i="6" s="1"/>
  <c r="AA30" i="6"/>
  <c r="X30" i="6"/>
  <c r="U30" i="6"/>
  <c r="R30" i="6"/>
  <c r="M30" i="6"/>
  <c r="O30" i="6" s="1"/>
  <c r="I30" i="6"/>
  <c r="L30" i="6" s="1"/>
  <c r="AA25" i="6"/>
  <c r="V25" i="6"/>
  <c r="X25" i="6" s="1"/>
  <c r="U25" i="6"/>
  <c r="P25" i="6"/>
  <c r="R25" i="6" s="1"/>
  <c r="M25" i="6"/>
  <c r="O25" i="6" s="1"/>
  <c r="I25" i="6"/>
  <c r="L25" i="6" s="1"/>
  <c r="AA20" i="6"/>
  <c r="V20" i="6"/>
  <c r="X20" i="6" s="1"/>
  <c r="U20" i="6"/>
  <c r="P20" i="6"/>
  <c r="R20" i="6" s="1"/>
  <c r="O20" i="6"/>
  <c r="I20" i="6"/>
  <c r="L20" i="6" s="1"/>
  <c r="AA19" i="6"/>
  <c r="X19" i="6"/>
  <c r="U19" i="6"/>
  <c r="R19" i="6"/>
  <c r="M19" i="6"/>
  <c r="O19" i="6" s="1"/>
  <c r="I19" i="6"/>
  <c r="L19" i="6" s="1"/>
  <c r="AA18" i="6"/>
  <c r="X18" i="6"/>
  <c r="U18" i="6"/>
  <c r="R18" i="6"/>
  <c r="M18" i="6"/>
  <c r="O18" i="6" s="1"/>
  <c r="I18" i="6"/>
  <c r="L18" i="6" s="1"/>
  <c r="AA13" i="6"/>
  <c r="V13" i="6"/>
  <c r="X13" i="6" s="1"/>
  <c r="U13" i="6"/>
  <c r="P13" i="6"/>
  <c r="R13" i="6" s="1"/>
  <c r="O13" i="6"/>
  <c r="I13" i="6"/>
  <c r="L13" i="6" s="1"/>
  <c r="AA12" i="6"/>
  <c r="X12" i="6"/>
  <c r="U12" i="6"/>
  <c r="R12" i="6"/>
  <c r="M12" i="6"/>
  <c r="O12" i="6" s="1"/>
  <c r="I12" i="6"/>
  <c r="L12" i="6" s="1"/>
  <c r="AA11" i="6"/>
  <c r="X11" i="6"/>
  <c r="U11" i="6"/>
  <c r="R11" i="6"/>
  <c r="M11" i="6"/>
  <c r="O11" i="6" s="1"/>
  <c r="I11" i="6"/>
  <c r="L11" i="6" s="1"/>
  <c r="AA6" i="6"/>
  <c r="V6" i="6"/>
  <c r="X6" i="6" s="1"/>
  <c r="U6" i="6"/>
  <c r="P6" i="6"/>
  <c r="R6" i="6" s="1"/>
  <c r="O6" i="6"/>
  <c r="I6" i="6"/>
  <c r="L6" i="6" s="1"/>
  <c r="AA5" i="6"/>
  <c r="X5" i="6"/>
  <c r="U5" i="6"/>
  <c r="R5" i="6"/>
  <c r="B5" i="6"/>
  <c r="I5" i="6" s="1"/>
  <c r="AA4" i="6"/>
  <c r="X4" i="6"/>
  <c r="U4" i="6"/>
  <c r="R4" i="6"/>
  <c r="M4" i="6"/>
  <c r="O4" i="6" s="1"/>
  <c r="I4" i="6"/>
  <c r="J4" i="6" s="1"/>
  <c r="AA108" i="5"/>
  <c r="V108" i="5"/>
  <c r="X108" i="5" s="1"/>
  <c r="U108" i="5"/>
  <c r="R108" i="5"/>
  <c r="O108" i="5"/>
  <c r="I108" i="5"/>
  <c r="L108" i="5" s="1"/>
  <c r="AA107" i="5"/>
  <c r="X107" i="5"/>
  <c r="U107" i="5"/>
  <c r="R107" i="5"/>
  <c r="M107" i="5"/>
  <c r="O107" i="5" s="1"/>
  <c r="I107" i="5"/>
  <c r="L107" i="5" s="1"/>
  <c r="AA106" i="5"/>
  <c r="X106" i="5"/>
  <c r="U106" i="5"/>
  <c r="P106" i="5"/>
  <c r="R106" i="5" s="1"/>
  <c r="M106" i="5"/>
  <c r="O106" i="5" s="1"/>
  <c r="I106" i="5"/>
  <c r="J106" i="5" s="1"/>
  <c r="AA105" i="5"/>
  <c r="X105" i="5"/>
  <c r="U105" i="5"/>
  <c r="P105" i="5"/>
  <c r="R105" i="5" s="1"/>
  <c r="M105" i="5"/>
  <c r="O105" i="5" s="1"/>
  <c r="I105" i="5"/>
  <c r="L105" i="5" s="1"/>
  <c r="AA104" i="5"/>
  <c r="V104" i="5"/>
  <c r="X104" i="5" s="1"/>
  <c r="U104" i="5"/>
  <c r="R104" i="5"/>
  <c r="M104" i="5"/>
  <c r="O104" i="5" s="1"/>
  <c r="I104" i="5"/>
  <c r="J104" i="5" s="1"/>
  <c r="AA103" i="5"/>
  <c r="X103" i="5"/>
  <c r="U103" i="5"/>
  <c r="P103" i="5"/>
  <c r="R103" i="5" s="1"/>
  <c r="M103" i="5"/>
  <c r="O103" i="5" s="1"/>
  <c r="I103" i="5"/>
  <c r="L103" i="5" s="1"/>
  <c r="AA102" i="5"/>
  <c r="X102" i="5"/>
  <c r="U102" i="5"/>
  <c r="P102" i="5"/>
  <c r="R102" i="5" s="1"/>
  <c r="M102" i="5"/>
  <c r="O102" i="5" s="1"/>
  <c r="I102" i="5"/>
  <c r="J102" i="5" s="1"/>
  <c r="AA101" i="5"/>
  <c r="X101" i="5"/>
  <c r="U101" i="5"/>
  <c r="P101" i="5"/>
  <c r="R101" i="5" s="1"/>
  <c r="M101" i="5"/>
  <c r="O101" i="5" s="1"/>
  <c r="I101" i="5"/>
  <c r="L101" i="5" s="1"/>
  <c r="AE90" i="5"/>
  <c r="AG90" i="5" s="1"/>
  <c r="AE58" i="5"/>
  <c r="AG58" i="5" s="1"/>
  <c r="J43" i="6" l="1"/>
  <c r="G12" i="6"/>
  <c r="H12" i="6" s="1"/>
  <c r="L102" i="5"/>
  <c r="J20" i="6"/>
  <c r="L105" i="6"/>
  <c r="G105" i="6" s="1"/>
  <c r="H105" i="6" s="1"/>
  <c r="G20" i="6"/>
  <c r="H20" i="6" s="1"/>
  <c r="G104" i="6"/>
  <c r="H104" i="6" s="1"/>
  <c r="L106" i="5"/>
  <c r="G106" i="5" s="1"/>
  <c r="H106" i="5" s="1"/>
  <c r="J11" i="6"/>
  <c r="J25" i="6"/>
  <c r="G32" i="6"/>
  <c r="H32" i="6" s="1"/>
  <c r="G43" i="6"/>
  <c r="C59" i="6" s="1"/>
  <c r="E59" i="6" s="1"/>
  <c r="J108" i="5"/>
  <c r="L4" i="6"/>
  <c r="G6" i="6"/>
  <c r="H6" i="6" s="1"/>
  <c r="J44" i="6"/>
  <c r="G102" i="6"/>
  <c r="H102" i="6" s="1"/>
  <c r="L103" i="6"/>
  <c r="G103" i="6" s="1"/>
  <c r="H103" i="6" s="1"/>
  <c r="L107" i="6"/>
  <c r="G107" i="6" s="1"/>
  <c r="H107" i="6" s="1"/>
  <c r="G109" i="6"/>
  <c r="H109" i="6" s="1"/>
  <c r="G37" i="6"/>
  <c r="H37" i="6" s="1"/>
  <c r="AE68" i="6" s="1"/>
  <c r="AG68" i="6" s="1"/>
  <c r="M5" i="6"/>
  <c r="O5" i="6" s="1"/>
  <c r="G18" i="6"/>
  <c r="H18" i="6" s="1"/>
  <c r="Q67" i="6" s="1"/>
  <c r="S67" i="6" s="1"/>
  <c r="G30" i="6"/>
  <c r="H30" i="6" s="1"/>
  <c r="AE67" i="6" s="1"/>
  <c r="AG67" i="6" s="1"/>
  <c r="G102" i="5"/>
  <c r="H102" i="5" s="1"/>
  <c r="G19" i="6"/>
  <c r="H19" i="6" s="1"/>
  <c r="H21" i="6" s="1"/>
  <c r="G31" i="6"/>
  <c r="H31" i="6" s="1"/>
  <c r="H33" i="6" s="1"/>
  <c r="G38" i="6"/>
  <c r="C57" i="6" s="1"/>
  <c r="E57" i="6" s="1"/>
  <c r="G39" i="6"/>
  <c r="C58" i="6" s="1"/>
  <c r="E58" i="6" s="1"/>
  <c r="G4" i="6"/>
  <c r="H4" i="6" s="1"/>
  <c r="C67" i="6" s="1"/>
  <c r="E67" i="6" s="1"/>
  <c r="G49" i="6"/>
  <c r="G11" i="6"/>
  <c r="G48" i="6"/>
  <c r="J5" i="6"/>
  <c r="L5" i="6"/>
  <c r="G25" i="6"/>
  <c r="H25" i="6" s="1"/>
  <c r="H26" i="6" s="1"/>
  <c r="I11" i="7" s="1"/>
  <c r="G108" i="6"/>
  <c r="H108" i="6" s="1"/>
  <c r="G13" i="6"/>
  <c r="H13" i="6" s="1"/>
  <c r="H14" i="6" s="1"/>
  <c r="G44" i="6"/>
  <c r="G106" i="6"/>
  <c r="H106" i="6" s="1"/>
  <c r="H39" i="6"/>
  <c r="J32" i="6"/>
  <c r="J48" i="6"/>
  <c r="J6" i="6"/>
  <c r="J12" i="6"/>
  <c r="J18" i="6"/>
  <c r="J39" i="6"/>
  <c r="J30" i="6"/>
  <c r="J102" i="6"/>
  <c r="J104" i="6"/>
  <c r="J106" i="6"/>
  <c r="J108" i="6"/>
  <c r="J38" i="6"/>
  <c r="J13" i="6"/>
  <c r="J19" i="6"/>
  <c r="J31" i="6"/>
  <c r="J37" i="6"/>
  <c r="J49" i="6"/>
  <c r="J109" i="6"/>
  <c r="G108" i="5"/>
  <c r="H108" i="5" s="1"/>
  <c r="G105" i="5"/>
  <c r="H105" i="5" s="1"/>
  <c r="G101" i="5"/>
  <c r="H101" i="5" s="1"/>
  <c r="G103" i="5"/>
  <c r="H103" i="5" s="1"/>
  <c r="L104" i="5"/>
  <c r="G104" i="5" s="1"/>
  <c r="H104" i="5" s="1"/>
  <c r="H109" i="5" s="1"/>
  <c r="H110" i="5" s="1"/>
  <c r="H111" i="5" s="1"/>
  <c r="G107" i="5"/>
  <c r="H107" i="5" s="1"/>
  <c r="J101" i="5"/>
  <c r="J103" i="5"/>
  <c r="J105" i="5"/>
  <c r="J107" i="5"/>
  <c r="V44" i="5"/>
  <c r="P44" i="5"/>
  <c r="P43" i="5"/>
  <c r="S39" i="5"/>
  <c r="S38" i="5"/>
  <c r="S37" i="5"/>
  <c r="P39" i="5"/>
  <c r="P38" i="5"/>
  <c r="P37" i="5"/>
  <c r="V39" i="5"/>
  <c r="V38" i="5"/>
  <c r="V37" i="5"/>
  <c r="V32" i="5"/>
  <c r="X32" i="5" s="1"/>
  <c r="U32" i="5"/>
  <c r="P32" i="5"/>
  <c r="R32" i="5" s="1"/>
  <c r="O32" i="5"/>
  <c r="X31" i="5"/>
  <c r="U31" i="5"/>
  <c r="R31" i="5"/>
  <c r="M31" i="5"/>
  <c r="O31" i="5" s="1"/>
  <c r="X30" i="5"/>
  <c r="U30" i="5"/>
  <c r="R30" i="5"/>
  <c r="M30" i="5"/>
  <c r="O30" i="5" s="1"/>
  <c r="P25" i="5"/>
  <c r="R25" i="5" s="1"/>
  <c r="V25" i="5"/>
  <c r="X25" i="5" s="1"/>
  <c r="U25" i="5"/>
  <c r="M25" i="5"/>
  <c r="O25" i="5" s="1"/>
  <c r="I25" i="5"/>
  <c r="L25" i="5" s="1"/>
  <c r="V20" i="5"/>
  <c r="X20" i="5" s="1"/>
  <c r="U20" i="5"/>
  <c r="P20" i="5"/>
  <c r="R20" i="5" s="1"/>
  <c r="O20" i="5"/>
  <c r="I20" i="5"/>
  <c r="L20" i="5" s="1"/>
  <c r="X19" i="5"/>
  <c r="U19" i="5"/>
  <c r="R19" i="5"/>
  <c r="M19" i="5"/>
  <c r="O19" i="5" s="1"/>
  <c r="I19" i="5"/>
  <c r="J19" i="5" s="1"/>
  <c r="X18" i="5"/>
  <c r="U18" i="5"/>
  <c r="R18" i="5"/>
  <c r="M18" i="5"/>
  <c r="O18" i="5" s="1"/>
  <c r="I18" i="5"/>
  <c r="J18" i="5" s="1"/>
  <c r="V13" i="5"/>
  <c r="X13" i="5" s="1"/>
  <c r="U13" i="5"/>
  <c r="P13" i="5"/>
  <c r="R13" i="5" s="1"/>
  <c r="O13" i="5"/>
  <c r="I13" i="5"/>
  <c r="L13" i="5" s="1"/>
  <c r="X12" i="5"/>
  <c r="U12" i="5"/>
  <c r="R12" i="5"/>
  <c r="M12" i="5"/>
  <c r="O12" i="5" s="1"/>
  <c r="I12" i="5"/>
  <c r="L12" i="5" s="1"/>
  <c r="X11" i="5"/>
  <c r="U11" i="5"/>
  <c r="R11" i="5"/>
  <c r="M11" i="5"/>
  <c r="O11" i="5" s="1"/>
  <c r="I11" i="5"/>
  <c r="L11" i="5" s="1"/>
  <c r="J69" i="6" l="1"/>
  <c r="L69" i="6" s="1"/>
  <c r="Q69" i="6"/>
  <c r="S69" i="6" s="1"/>
  <c r="C69" i="6"/>
  <c r="E69" i="6" s="1"/>
  <c r="C91" i="6"/>
  <c r="E91" i="6" s="1"/>
  <c r="H43" i="6"/>
  <c r="I16" i="7"/>
  <c r="G5" i="6"/>
  <c r="H5" i="6" s="1"/>
  <c r="H7" i="6" s="1"/>
  <c r="C89" i="6" s="1"/>
  <c r="E89" i="6" s="1"/>
  <c r="AE90" i="6"/>
  <c r="AG90" i="6" s="1"/>
  <c r="AE89" i="6"/>
  <c r="AG89" i="6" s="1"/>
  <c r="I12" i="7"/>
  <c r="AE56" i="6"/>
  <c r="AG56" i="6" s="1"/>
  <c r="I13" i="7"/>
  <c r="J89" i="6"/>
  <c r="L89" i="6" s="1"/>
  <c r="I7" i="7"/>
  <c r="Q56" i="6"/>
  <c r="S56" i="6" s="1"/>
  <c r="I10" i="7"/>
  <c r="H38" i="6"/>
  <c r="Q89" i="6"/>
  <c r="S89" i="6" s="1"/>
  <c r="I9" i="7"/>
  <c r="AE57" i="6"/>
  <c r="AG57" i="6" s="1"/>
  <c r="I14" i="7"/>
  <c r="C90" i="6"/>
  <c r="E90" i="6" s="1"/>
  <c r="C56" i="6"/>
  <c r="E56" i="6" s="1"/>
  <c r="I6" i="7"/>
  <c r="H110" i="6"/>
  <c r="H111" i="6" s="1"/>
  <c r="H112" i="6" s="1"/>
  <c r="C92" i="6"/>
  <c r="E92" i="6" s="1"/>
  <c r="H44" i="6"/>
  <c r="H11" i="6"/>
  <c r="J67" i="6" s="1"/>
  <c r="L67" i="6" s="1"/>
  <c r="J56" i="6"/>
  <c r="L56" i="6" s="1"/>
  <c r="H48" i="6"/>
  <c r="C60" i="6"/>
  <c r="E60" i="6" s="1"/>
  <c r="C93" i="6"/>
  <c r="E93" i="6" s="1"/>
  <c r="H49" i="6"/>
  <c r="X91" i="6"/>
  <c r="Z91" i="6" s="1"/>
  <c r="J58" i="6"/>
  <c r="L58" i="6" s="1"/>
  <c r="Q91" i="6"/>
  <c r="S91" i="6" s="1"/>
  <c r="J91" i="6"/>
  <c r="L91" i="6" s="1"/>
  <c r="Q58" i="6"/>
  <c r="S58" i="6" s="1"/>
  <c r="J59" i="6"/>
  <c r="L59" i="6" s="1"/>
  <c r="X89" i="6"/>
  <c r="Z89" i="6" s="1"/>
  <c r="J25" i="5"/>
  <c r="J20" i="5"/>
  <c r="L18" i="5"/>
  <c r="L19" i="5"/>
  <c r="J11" i="5"/>
  <c r="J12" i="5"/>
  <c r="J13" i="5"/>
  <c r="V6" i="5"/>
  <c r="X6" i="5" s="1"/>
  <c r="Y49" i="5"/>
  <c r="AA49" i="5" s="1"/>
  <c r="V49" i="5"/>
  <c r="X49" i="5" s="1"/>
  <c r="U49" i="5"/>
  <c r="P49" i="5"/>
  <c r="R49" i="5" s="1"/>
  <c r="O49" i="5"/>
  <c r="I49" i="5"/>
  <c r="L49" i="5" s="1"/>
  <c r="Y48" i="5"/>
  <c r="AA48" i="5" s="1"/>
  <c r="V48" i="5"/>
  <c r="X48" i="5" s="1"/>
  <c r="U48" i="5"/>
  <c r="P48" i="5"/>
  <c r="R48" i="5" s="1"/>
  <c r="O48" i="5"/>
  <c r="I48" i="5"/>
  <c r="L48" i="5" s="1"/>
  <c r="Y44" i="5"/>
  <c r="AA44" i="5" s="1"/>
  <c r="X44" i="5"/>
  <c r="U44" i="5"/>
  <c r="R44" i="5"/>
  <c r="O44" i="5"/>
  <c r="I44" i="5"/>
  <c r="J44" i="5" s="1"/>
  <c r="Y43" i="5"/>
  <c r="AA43" i="5" s="1"/>
  <c r="X43" i="5"/>
  <c r="U43" i="5"/>
  <c r="R43" i="5"/>
  <c r="O43" i="5"/>
  <c r="I43" i="5"/>
  <c r="L43" i="5" s="1"/>
  <c r="Y39" i="5"/>
  <c r="AA39" i="5" s="1"/>
  <c r="X39" i="5"/>
  <c r="U39" i="5"/>
  <c r="R39" i="5"/>
  <c r="O39" i="5"/>
  <c r="I39" i="5"/>
  <c r="L39" i="5" s="1"/>
  <c r="Y38" i="5"/>
  <c r="AA38" i="5" s="1"/>
  <c r="X38" i="5"/>
  <c r="U38" i="5"/>
  <c r="R38" i="5"/>
  <c r="O38" i="5"/>
  <c r="I38" i="5"/>
  <c r="L38" i="5" s="1"/>
  <c r="Y37" i="5"/>
  <c r="AA37" i="5" s="1"/>
  <c r="X37" i="5"/>
  <c r="U37" i="5"/>
  <c r="R37" i="5"/>
  <c r="O37" i="5"/>
  <c r="I37" i="5"/>
  <c r="L37" i="5" s="1"/>
  <c r="AA32" i="5"/>
  <c r="I32" i="5"/>
  <c r="L32" i="5" s="1"/>
  <c r="AA31" i="5"/>
  <c r="I31" i="5"/>
  <c r="L31" i="5" s="1"/>
  <c r="AA30" i="5"/>
  <c r="I30" i="5"/>
  <c r="L30" i="5" s="1"/>
  <c r="AA25" i="5"/>
  <c r="G25" i="5" s="1"/>
  <c r="H25" i="5" s="1"/>
  <c r="AA20" i="5"/>
  <c r="G20" i="5" s="1"/>
  <c r="H20" i="5" s="1"/>
  <c r="AA19" i="5"/>
  <c r="AA18" i="5"/>
  <c r="AA13" i="5"/>
  <c r="G13" i="5" s="1"/>
  <c r="H13" i="5" s="1"/>
  <c r="AA12" i="5"/>
  <c r="G12" i="5" s="1"/>
  <c r="H12" i="5" s="1"/>
  <c r="AA11" i="5"/>
  <c r="G11" i="5" s="1"/>
  <c r="AA6" i="5"/>
  <c r="U6" i="5"/>
  <c r="P6" i="5"/>
  <c r="R6" i="5" s="1"/>
  <c r="O6" i="5"/>
  <c r="I6" i="5"/>
  <c r="L6" i="5" s="1"/>
  <c r="AA5" i="5"/>
  <c r="X5" i="5"/>
  <c r="U5" i="5"/>
  <c r="R5" i="5"/>
  <c r="B5" i="5"/>
  <c r="M5" i="5" s="1"/>
  <c r="O5" i="5" s="1"/>
  <c r="AA4" i="5"/>
  <c r="X4" i="5"/>
  <c r="U4" i="5"/>
  <c r="R4" i="5"/>
  <c r="M4" i="5"/>
  <c r="O4" i="5" s="1"/>
  <c r="I4" i="5"/>
  <c r="J4" i="5" s="1"/>
  <c r="J71" i="6" l="1"/>
  <c r="L71" i="6" s="1"/>
  <c r="AE71" i="6"/>
  <c r="AG71" i="6" s="1"/>
  <c r="C71" i="6"/>
  <c r="E71" i="6" s="1"/>
  <c r="Q71" i="6"/>
  <c r="S71" i="6" s="1"/>
  <c r="C68" i="6"/>
  <c r="E68" i="6" s="1"/>
  <c r="Q68" i="6"/>
  <c r="S68" i="6" s="1"/>
  <c r="J68" i="6"/>
  <c r="L68" i="6" s="1"/>
  <c r="L72" i="6" s="1"/>
  <c r="L73" i="6" s="1"/>
  <c r="N73" i="6" s="1"/>
  <c r="AE59" i="6"/>
  <c r="AG59" i="6" s="1"/>
  <c r="Q59" i="6"/>
  <c r="S59" i="6" s="1"/>
  <c r="C70" i="6"/>
  <c r="E70" i="6" s="1"/>
  <c r="Q70" i="6"/>
  <c r="S70" i="6" s="1"/>
  <c r="AE70" i="6"/>
  <c r="AG70" i="6" s="1"/>
  <c r="AG72" i="6" s="1"/>
  <c r="AG73" i="6" s="1"/>
  <c r="AI73" i="6" s="1"/>
  <c r="J70" i="6"/>
  <c r="L70" i="6" s="1"/>
  <c r="I19" i="7"/>
  <c r="Q90" i="6"/>
  <c r="S90" i="6" s="1"/>
  <c r="Q57" i="6"/>
  <c r="S57" i="6" s="1"/>
  <c r="I17" i="7"/>
  <c r="I20" i="7"/>
  <c r="I8" i="7"/>
  <c r="E94" i="6"/>
  <c r="E95" i="6" s="1"/>
  <c r="G95" i="6" s="1"/>
  <c r="I18" i="7"/>
  <c r="E61" i="6"/>
  <c r="E62" i="6" s="1"/>
  <c r="G62" i="6" s="1"/>
  <c r="I28" i="7" s="1"/>
  <c r="I5" i="7"/>
  <c r="I15" i="7"/>
  <c r="G19" i="5"/>
  <c r="H19" i="5" s="1"/>
  <c r="H21" i="5" s="1"/>
  <c r="J57" i="6"/>
  <c r="L57" i="6" s="1"/>
  <c r="G18" i="5"/>
  <c r="H18" i="5" s="1"/>
  <c r="Q67" i="5" s="1"/>
  <c r="S67" i="5" s="1"/>
  <c r="J90" i="6"/>
  <c r="L90" i="6" s="1"/>
  <c r="X90" i="6"/>
  <c r="Z90" i="6" s="1"/>
  <c r="AE60" i="6"/>
  <c r="AG60" i="6" s="1"/>
  <c r="Q60" i="6"/>
  <c r="S60" i="6" s="1"/>
  <c r="S61" i="6" s="1"/>
  <c r="S62" i="6" s="1"/>
  <c r="U62" i="6" s="1"/>
  <c r="I30" i="7" s="1"/>
  <c r="J60" i="6"/>
  <c r="L60" i="6" s="1"/>
  <c r="Q92" i="6"/>
  <c r="S92" i="6" s="1"/>
  <c r="J92" i="6"/>
  <c r="L92" i="6" s="1"/>
  <c r="AE92" i="6"/>
  <c r="AG92" i="6" s="1"/>
  <c r="X92" i="6"/>
  <c r="Z92" i="6" s="1"/>
  <c r="J93" i="6"/>
  <c r="L93" i="6" s="1"/>
  <c r="AE93" i="6"/>
  <c r="AG93" i="6" s="1"/>
  <c r="X93" i="6"/>
  <c r="Z93" i="6" s="1"/>
  <c r="Q93" i="6"/>
  <c r="S93" i="6" s="1"/>
  <c r="H11" i="5"/>
  <c r="J56" i="5"/>
  <c r="L56" i="5" s="1"/>
  <c r="J37" i="5"/>
  <c r="L4" i="5"/>
  <c r="G37" i="5"/>
  <c r="H37" i="5" s="1"/>
  <c r="G31" i="5"/>
  <c r="H31" i="5" s="1"/>
  <c r="S78" i="5" s="1"/>
  <c r="G30" i="5"/>
  <c r="H30" i="5" s="1"/>
  <c r="AE67" i="5" s="1"/>
  <c r="AG67" i="5" s="1"/>
  <c r="J31" i="5"/>
  <c r="J32" i="5"/>
  <c r="G38" i="5"/>
  <c r="C89" i="5" s="1"/>
  <c r="E89" i="5" s="1"/>
  <c r="L44" i="5"/>
  <c r="G44" i="5" s="1"/>
  <c r="C91" i="5" s="1"/>
  <c r="E91" i="5" s="1"/>
  <c r="J48" i="5"/>
  <c r="G39" i="5"/>
  <c r="C90" i="5" s="1"/>
  <c r="E90" i="5" s="1"/>
  <c r="G32" i="5"/>
  <c r="H32" i="5" s="1"/>
  <c r="G6" i="5"/>
  <c r="H6" i="5" s="1"/>
  <c r="G43" i="5"/>
  <c r="G48" i="5"/>
  <c r="E79" i="5" s="1"/>
  <c r="G49" i="5"/>
  <c r="E80" i="5" s="1"/>
  <c r="G4" i="5"/>
  <c r="H4" i="5" s="1"/>
  <c r="H14" i="5"/>
  <c r="H26" i="5"/>
  <c r="J39" i="5"/>
  <c r="I5" i="5"/>
  <c r="J38" i="5"/>
  <c r="J49" i="5"/>
  <c r="J30" i="5"/>
  <c r="J6" i="5"/>
  <c r="J43" i="5"/>
  <c r="S72" i="6" l="1"/>
  <c r="S73" i="6" s="1"/>
  <c r="U73" i="6" s="1"/>
  <c r="AG61" i="6"/>
  <c r="AG62" i="6" s="1"/>
  <c r="AI62" i="6" s="1"/>
  <c r="I31" i="7" s="1"/>
  <c r="E72" i="6"/>
  <c r="E73" i="6" s="1"/>
  <c r="G73" i="6" s="1"/>
  <c r="L61" i="6"/>
  <c r="L62" i="6" s="1"/>
  <c r="N62" i="6" s="1"/>
  <c r="I29" i="7" s="1"/>
  <c r="H11" i="7"/>
  <c r="H8" i="7"/>
  <c r="J67" i="5"/>
  <c r="L67" i="5" s="1"/>
  <c r="E83" i="5"/>
  <c r="E84" i="5" s="1"/>
  <c r="G84" i="5" s="1"/>
  <c r="H14" i="7"/>
  <c r="AE68" i="5"/>
  <c r="AG68" i="5" s="1"/>
  <c r="H6" i="7"/>
  <c r="C67" i="5"/>
  <c r="E67" i="5" s="1"/>
  <c r="J88" i="5"/>
  <c r="L88" i="5" s="1"/>
  <c r="H7" i="7"/>
  <c r="Q88" i="5"/>
  <c r="S88" i="5" s="1"/>
  <c r="H9" i="7"/>
  <c r="Q56" i="5"/>
  <c r="S56" i="5" s="1"/>
  <c r="H10" i="7"/>
  <c r="AE56" i="5"/>
  <c r="AG56" i="5" s="1"/>
  <c r="H13" i="7"/>
  <c r="Z94" i="6"/>
  <c r="Z95" i="6" s="1"/>
  <c r="AB95" i="6" s="1"/>
  <c r="C56" i="5"/>
  <c r="E56" i="5" s="1"/>
  <c r="S94" i="6"/>
  <c r="S95" i="6" s="1"/>
  <c r="U95" i="6" s="1"/>
  <c r="AG94" i="6"/>
  <c r="AG95" i="6" s="1"/>
  <c r="AI95" i="6" s="1"/>
  <c r="L94" i="6"/>
  <c r="L95" i="6" s="1"/>
  <c r="N95" i="6" s="1"/>
  <c r="AE89" i="5"/>
  <c r="AG89" i="5" s="1"/>
  <c r="AE57" i="5"/>
  <c r="AG57" i="5" s="1"/>
  <c r="H49" i="5"/>
  <c r="C92" i="5"/>
  <c r="E92" i="5" s="1"/>
  <c r="H48" i="5"/>
  <c r="C60" i="5"/>
  <c r="E60" i="5" s="1"/>
  <c r="X88" i="5"/>
  <c r="Z88" i="5" s="1"/>
  <c r="H43" i="5"/>
  <c r="C59" i="5"/>
  <c r="E59" i="5" s="1"/>
  <c r="H44" i="5"/>
  <c r="H38" i="5"/>
  <c r="C57" i="5"/>
  <c r="E57" i="5" s="1"/>
  <c r="H39" i="5"/>
  <c r="C58" i="5"/>
  <c r="E58" i="5" s="1"/>
  <c r="H33" i="5"/>
  <c r="L5" i="5"/>
  <c r="G5" i="5" s="1"/>
  <c r="H5" i="5" s="1"/>
  <c r="H7" i="5" s="1"/>
  <c r="J5" i="5"/>
  <c r="H15" i="7" l="1"/>
  <c r="C68" i="5"/>
  <c r="E68" i="5" s="1"/>
  <c r="E72" i="5" s="1"/>
  <c r="E73" i="5" s="1"/>
  <c r="G73" i="5" s="1"/>
  <c r="Q68" i="5"/>
  <c r="S68" i="5" s="1"/>
  <c r="J68" i="5"/>
  <c r="L68" i="5" s="1"/>
  <c r="H18" i="7"/>
  <c r="AE70" i="5"/>
  <c r="AG70" i="5" s="1"/>
  <c r="AG72" i="5" s="1"/>
  <c r="AG73" i="5" s="1"/>
  <c r="AI73" i="5" s="1"/>
  <c r="Q70" i="5"/>
  <c r="S70" i="5" s="1"/>
  <c r="J70" i="5"/>
  <c r="L70" i="5" s="1"/>
  <c r="C70" i="5"/>
  <c r="E70" i="5" s="1"/>
  <c r="H20" i="7"/>
  <c r="Z80" i="5"/>
  <c r="L80" i="5"/>
  <c r="J71" i="5"/>
  <c r="L71" i="5" s="1"/>
  <c r="C71" i="5"/>
  <c r="E71" i="5" s="1"/>
  <c r="S80" i="5"/>
  <c r="AE71" i="5"/>
  <c r="AG71" i="5" s="1"/>
  <c r="Q71" i="5"/>
  <c r="S71" i="5" s="1"/>
  <c r="H16" i="7"/>
  <c r="Q69" i="5"/>
  <c r="S69" i="5" s="1"/>
  <c r="J69" i="5"/>
  <c r="L69" i="5" s="1"/>
  <c r="C69" i="5"/>
  <c r="E69" i="5" s="1"/>
  <c r="H19" i="7"/>
  <c r="S79" i="5"/>
  <c r="Z79" i="5"/>
  <c r="L79" i="5"/>
  <c r="L72" i="5"/>
  <c r="L73" i="5" s="1"/>
  <c r="N73" i="5" s="1"/>
  <c r="H17" i="7"/>
  <c r="AG78" i="5"/>
  <c r="AG83" i="5" s="1"/>
  <c r="AG84" i="5" s="1"/>
  <c r="AI84" i="5" s="1"/>
  <c r="C88" i="5"/>
  <c r="E88" i="5" s="1"/>
  <c r="E93" i="5" s="1"/>
  <c r="E94" i="5" s="1"/>
  <c r="G94" i="5" s="1"/>
  <c r="H5" i="7"/>
  <c r="AE88" i="5"/>
  <c r="AG88" i="5" s="1"/>
  <c r="H12" i="7"/>
  <c r="J89" i="5"/>
  <c r="L89" i="5" s="1"/>
  <c r="Q57" i="5"/>
  <c r="S57" i="5" s="1"/>
  <c r="X89" i="5"/>
  <c r="Z89" i="5" s="1"/>
  <c r="J57" i="5"/>
  <c r="L57" i="5" s="1"/>
  <c r="Q89" i="5"/>
  <c r="S89" i="5" s="1"/>
  <c r="AE91" i="5"/>
  <c r="AG91" i="5" s="1"/>
  <c r="X91" i="5"/>
  <c r="Z91" i="5" s="1"/>
  <c r="Q91" i="5"/>
  <c r="S91" i="5" s="1"/>
  <c r="J91" i="5"/>
  <c r="L91" i="5" s="1"/>
  <c r="J60" i="5"/>
  <c r="L60" i="5" s="1"/>
  <c r="AE60" i="5"/>
  <c r="AG60" i="5" s="1"/>
  <c r="Q60" i="5"/>
  <c r="S60" i="5" s="1"/>
  <c r="J59" i="5"/>
  <c r="L59" i="5" s="1"/>
  <c r="L61" i="5" s="1"/>
  <c r="L62" i="5" s="1"/>
  <c r="N62" i="5" s="1"/>
  <c r="H29" i="7" s="1"/>
  <c r="Q59" i="5"/>
  <c r="S59" i="5" s="1"/>
  <c r="AE59" i="5"/>
  <c r="AG59" i="5" s="1"/>
  <c r="AG61" i="5" s="1"/>
  <c r="AG62" i="5" s="1"/>
  <c r="AI62" i="5" s="1"/>
  <c r="H31" i="7" s="1"/>
  <c r="AE92" i="5"/>
  <c r="AG92" i="5" s="1"/>
  <c r="X92" i="5"/>
  <c r="Z92" i="5" s="1"/>
  <c r="J92" i="5"/>
  <c r="L92" i="5" s="1"/>
  <c r="Q92" i="5"/>
  <c r="S92" i="5" s="1"/>
  <c r="Q58" i="5"/>
  <c r="S58" i="5" s="1"/>
  <c r="X90" i="5"/>
  <c r="Z90" i="5" s="1"/>
  <c r="J58" i="5"/>
  <c r="L58" i="5" s="1"/>
  <c r="J90" i="5"/>
  <c r="L90" i="5" s="1"/>
  <c r="Q90" i="5"/>
  <c r="S90" i="5" s="1"/>
  <c r="E61" i="5"/>
  <c r="E62" i="5" s="1"/>
  <c r="G62" i="5" s="1"/>
  <c r="H28" i="7" s="1"/>
  <c r="S83" i="5" l="1"/>
  <c r="S84" i="5" s="1"/>
  <c r="U84" i="5" s="1"/>
  <c r="L83" i="5"/>
  <c r="L84" i="5" s="1"/>
  <c r="N84" i="5" s="1"/>
  <c r="Z83" i="5"/>
  <c r="Z84" i="5" s="1"/>
  <c r="AB84" i="5" s="1"/>
  <c r="S72" i="5"/>
  <c r="S73" i="5" s="1"/>
  <c r="U73" i="5" s="1"/>
  <c r="Z93" i="5"/>
  <c r="Z94" i="5" s="1"/>
  <c r="AB94" i="5" s="1"/>
  <c r="AG93" i="5"/>
  <c r="AG94" i="5" s="1"/>
  <c r="AI94" i="5" s="1"/>
  <c r="S93" i="5"/>
  <c r="S94" i="5" s="1"/>
  <c r="U94" i="5" s="1"/>
  <c r="S61" i="5"/>
  <c r="S62" i="5" s="1"/>
  <c r="U62" i="5" s="1"/>
  <c r="H30" i="7" s="1"/>
  <c r="L93" i="5"/>
  <c r="L94" i="5" s="1"/>
  <c r="N94" i="5" s="1"/>
</calcChain>
</file>

<file path=xl/sharedStrings.xml><?xml version="1.0" encoding="utf-8"?>
<sst xmlns="http://schemas.openxmlformats.org/spreadsheetml/2006/main" count="1120" uniqueCount="147">
  <si>
    <t>размер, мм.</t>
  </si>
  <si>
    <t>ед.изм.</t>
  </si>
  <si>
    <t>кол-во</t>
  </si>
  <si>
    <t>цена</t>
  </si>
  <si>
    <t>ст-сть</t>
  </si>
  <si>
    <t>ОБЪЕМ</t>
  </si>
  <si>
    <t>ед.</t>
  </si>
  <si>
    <t>всего</t>
  </si>
  <si>
    <t>ЧПУ 1</t>
  </si>
  <si>
    <t>шт.</t>
  </si>
  <si>
    <t>токарка</t>
  </si>
  <si>
    <t>склейка</t>
  </si>
  <si>
    <t>полировка</t>
  </si>
  <si>
    <t>Мансуровский, Сары-Таш</t>
  </si>
  <si>
    <t>Основание тип 1 стандарт</t>
  </si>
  <si>
    <t>ручная полировка/фаска</t>
  </si>
  <si>
    <t>Основание тип 2 премиум</t>
  </si>
  <si>
    <t>Перила тип 1 стандарт</t>
  </si>
  <si>
    <t>Перила тип 2 премиум</t>
  </si>
  <si>
    <t>линейная</t>
  </si>
  <si>
    <t>фаска</t>
  </si>
  <si>
    <t>ЧПУ 2</t>
  </si>
  <si>
    <t>модель</t>
  </si>
  <si>
    <t>мансуровский, исетский, султаевский</t>
  </si>
  <si>
    <t>Основание составное</t>
  </si>
  <si>
    <t>Балясина</t>
  </si>
  <si>
    <t>навершине</t>
  </si>
  <si>
    <t>Арка</t>
  </si>
  <si>
    <t>Поручень</t>
  </si>
  <si>
    <t>Столб</t>
  </si>
  <si>
    <t>Крышка</t>
  </si>
  <si>
    <t>Шар</t>
  </si>
  <si>
    <t>Итого комплект:</t>
  </si>
  <si>
    <t>Итого за п.м.:</t>
  </si>
  <si>
    <t>Б-1 ЦИЛИНДР</t>
  </si>
  <si>
    <t>Б-2 ЦИЛИНДР</t>
  </si>
  <si>
    <t>Б-2 КВАДРАТ</t>
  </si>
  <si>
    <t>Б-3 ЦИЛИНДР</t>
  </si>
  <si>
    <t>Б-3 КВАДРАТ</t>
  </si>
  <si>
    <t>Б-4 КВАДРАТ</t>
  </si>
  <si>
    <t xml:space="preserve">Б-1 КВАДРАТ </t>
  </si>
  <si>
    <t>БАЛЯСИНА</t>
  </si>
  <si>
    <t>Б-5 ЦИЛИНДР</t>
  </si>
  <si>
    <t>Б-5 КВАДРАТ</t>
  </si>
  <si>
    <t>СТОЛБЫ</t>
  </si>
  <si>
    <t>Т-1</t>
  </si>
  <si>
    <t>Т-2</t>
  </si>
  <si>
    <t>Т-3</t>
  </si>
  <si>
    <t>расчет былюстрады длиной 10 метров</t>
  </si>
  <si>
    <t>Наименование</t>
  </si>
  <si>
    <t>стоимость</t>
  </si>
  <si>
    <t>Балясина Б-1 цилиндр</t>
  </si>
  <si>
    <t>Столб Т-2</t>
  </si>
  <si>
    <t>Столб Т-3</t>
  </si>
  <si>
    <t>Основание СТАНДАРТ</t>
  </si>
  <si>
    <t>Поручень СТАНДАРТ</t>
  </si>
  <si>
    <t>Итого 10 п.м. балюстрады:</t>
  </si>
  <si>
    <t>Итого 1 п.м. балюстрады:</t>
  </si>
  <si>
    <t>Балясина Б-1 цилиндр, комплектация СТАНДАРТ</t>
  </si>
  <si>
    <t>Балясина Б-1 квадрат, комплектация ПРЕМИУМ</t>
  </si>
  <si>
    <t>Основание ПРЕМИУМ</t>
  </si>
  <si>
    <t>Поручень ПРЕМИУМ</t>
  </si>
  <si>
    <t>Балясина Б-2 цилиндр, комплектация СТАНДАРТ</t>
  </si>
  <si>
    <t>Балясина Б-2 квадрат, комплектация ПРЕМИУМ</t>
  </si>
  <si>
    <t>Балясина Б-3 цилиндр, комплектация СТАНДАРТ</t>
  </si>
  <si>
    <t>Балясина Б-3 квадрат, комплектация ПРЕМИУМ</t>
  </si>
  <si>
    <t>Балясина Б-4 квадрат, комплектация ПРЕМИУМ</t>
  </si>
  <si>
    <t>Балясина Б-5 цилиндр, комплектация СТАНДАРТ</t>
  </si>
  <si>
    <t>Балясина Б-5 квадрат, комплектация ПРЕМИУМ</t>
  </si>
  <si>
    <t>Балясина Б-2 цилиндр</t>
  </si>
  <si>
    <t>Балясина Б-3 цилиндр</t>
  </si>
  <si>
    <t xml:space="preserve">Балясина Б-1 квадрат  </t>
  </si>
  <si>
    <t xml:space="preserve">Балясина Б-2 квадрат  </t>
  </si>
  <si>
    <t xml:space="preserve">Балясина Б-3 квадрат  </t>
  </si>
  <si>
    <t xml:space="preserve">Балясина Б-4 квадрат  </t>
  </si>
  <si>
    <t>Балясина Б-5 цилиндр</t>
  </si>
  <si>
    <t xml:space="preserve">Балясина Б-5 квадрат  </t>
  </si>
  <si>
    <t>Столб Т-1</t>
  </si>
  <si>
    <t>ПРАЙС-ЛИСТ НА СТАНДАРТНЫЕ ИЗДЕЛИЯ ПО БАЛЮСТРАДАМ</t>
  </si>
  <si>
    <t>№</t>
  </si>
  <si>
    <t>НАИМЕНОВАНИЕ</t>
  </si>
  <si>
    <t>ОБОЗНАЧЕНИЕ</t>
  </si>
  <si>
    <t>длина</t>
  </si>
  <si>
    <t>ширина</t>
  </si>
  <si>
    <t>толщина</t>
  </si>
  <si>
    <t>цена, руб./ед.</t>
  </si>
  <si>
    <t>Балясина Б-1-1</t>
  </si>
  <si>
    <t>Балясина Б-1-2</t>
  </si>
  <si>
    <t>Балясина Б-3-1</t>
  </si>
  <si>
    <t>Балясина Б-3-2</t>
  </si>
  <si>
    <t>Б-1-1</t>
  </si>
  <si>
    <t>Б-1-2</t>
  </si>
  <si>
    <t>Б-2-1</t>
  </si>
  <si>
    <t>Б-2-2</t>
  </si>
  <si>
    <t>Б-3-1</t>
  </si>
  <si>
    <t>Б-3-2</t>
  </si>
  <si>
    <t>категория 1</t>
  </si>
  <si>
    <t>категория 2</t>
  </si>
  <si>
    <t>гранит Мансуровский, известняк Сары-Таш</t>
  </si>
  <si>
    <t>граниты Желтау-1, Куртинский</t>
  </si>
  <si>
    <t>Балясина Б-2-1</t>
  </si>
  <si>
    <t>Балясина Б-2-2</t>
  </si>
  <si>
    <t>Балясина Б-5-1</t>
  </si>
  <si>
    <t>Б-5-1</t>
  </si>
  <si>
    <t>Балясина Б-5-2</t>
  </si>
  <si>
    <t>Б-5-2</t>
  </si>
  <si>
    <t>Столбы Т-1</t>
  </si>
  <si>
    <t>Столбы Т-2</t>
  </si>
  <si>
    <t>Столбы Т-3</t>
  </si>
  <si>
    <t xml:space="preserve">Основание тип 1 стандарт </t>
  </si>
  <si>
    <t>П-1</t>
  </si>
  <si>
    <t>П-2</t>
  </si>
  <si>
    <t>О-1</t>
  </si>
  <si>
    <t>О-2</t>
  </si>
  <si>
    <t xml:space="preserve">Желтау, Куртинский </t>
  </si>
  <si>
    <t>Состав балюстрады</t>
  </si>
  <si>
    <t>цена, руб./п.м.</t>
  </si>
  <si>
    <r>
      <t xml:space="preserve">Балясина Б-1 цилиндр, комплектация СТАНДАРТ  </t>
    </r>
    <r>
      <rPr>
        <sz val="11"/>
        <color theme="1"/>
        <rFont val="Calibri"/>
        <family val="2"/>
        <charset val="204"/>
        <scheme val="minor"/>
      </rPr>
      <t>(Балясина Б-1 цилиндр, Столб Т-2, Столб Т-3, Основание СТАНДАРТ,  Поручень СТАНДАРТ)</t>
    </r>
  </si>
  <si>
    <r>
      <rPr>
        <b/>
        <sz val="11"/>
        <color theme="1"/>
        <rFont val="Calibri"/>
        <family val="2"/>
        <charset val="204"/>
        <scheme val="minor"/>
      </rPr>
      <t xml:space="preserve">Балясина Б-2 цилиндр, комплектация СТАНДАРТ </t>
    </r>
    <r>
      <rPr>
        <sz val="11"/>
        <color theme="1"/>
        <rFont val="Calibri"/>
        <family val="2"/>
        <charset val="204"/>
        <scheme val="minor"/>
      </rPr>
      <t>(Балясина Б-2 цилиндр, Столб Т-2, Столб Т-3, Основание СТАНДАРТ, Поручень СТАНДАРТ)</t>
    </r>
  </si>
  <si>
    <r>
      <rPr>
        <b/>
        <sz val="11"/>
        <color theme="1"/>
        <rFont val="Calibri"/>
        <family val="2"/>
        <charset val="204"/>
        <scheme val="minor"/>
      </rPr>
      <t xml:space="preserve">Балясина Б-3 цилиндр, комплектация СТАНДАРТ </t>
    </r>
    <r>
      <rPr>
        <sz val="11"/>
        <color theme="1"/>
        <rFont val="Calibri"/>
        <family val="2"/>
        <charset val="204"/>
        <scheme val="minor"/>
      </rPr>
      <t>(Балясина Б-3 цилиндр, Столб Т-2, Столб Т-3, Основание СТАНДАРТ, Поручень СТАНДАРТ)</t>
    </r>
  </si>
  <si>
    <r>
      <rPr>
        <b/>
        <sz val="11"/>
        <color theme="1"/>
        <rFont val="Calibri"/>
        <family val="2"/>
        <charset val="204"/>
        <scheme val="minor"/>
      </rPr>
      <t xml:space="preserve">Балясина Б-5 цилиндр, комплектация СТАНДАРТ </t>
    </r>
    <r>
      <rPr>
        <sz val="11"/>
        <color theme="1"/>
        <rFont val="Calibri"/>
        <family val="2"/>
        <charset val="204"/>
        <scheme val="minor"/>
      </rPr>
      <t>(Балясина Б-5 цилиндр, Столб Т-2, Столб Т-3, Основание СТАНДАРТ, Поручень СТАНДАРТ)</t>
    </r>
  </si>
  <si>
    <r>
      <t xml:space="preserve">Балясина Б-1 квадрат, комплектация ПРЕМИУМ  </t>
    </r>
    <r>
      <rPr>
        <sz val="11"/>
        <color theme="1"/>
        <rFont val="Calibri"/>
        <family val="2"/>
        <charset val="204"/>
        <scheme val="minor"/>
      </rPr>
      <t>(Балясина Б-1 квадрат, Столб Т-2, Столб Т-3, Основание ПРЕМИУМ,  Поручень ПРЕМИУМ)</t>
    </r>
  </si>
  <si>
    <r>
      <t xml:space="preserve">Балясина Б-2 квадрат, комплектация ПРЕМИУМ  </t>
    </r>
    <r>
      <rPr>
        <sz val="11"/>
        <color theme="1"/>
        <rFont val="Calibri"/>
        <family val="2"/>
        <charset val="204"/>
        <scheme val="minor"/>
      </rPr>
      <t>(Балясина Б-2 квадрат, Столб Т-2, Столб Т-3, Основание ПРЕМИУМ,  Поручень ПРЕМИУМ)</t>
    </r>
  </si>
  <si>
    <r>
      <t xml:space="preserve">Балясина Б-3 квадрат, комплектация ПРЕМИУМ  </t>
    </r>
    <r>
      <rPr>
        <sz val="11"/>
        <color theme="1"/>
        <rFont val="Calibri"/>
        <family val="2"/>
        <charset val="204"/>
        <scheme val="minor"/>
      </rPr>
      <t>(Балясина Б-3 квадрат, Столб Т-2, Столб Т-3, Основание ПРЕМИУМ,  Поручень ПРЕМИУМ)</t>
    </r>
  </si>
  <si>
    <r>
      <t xml:space="preserve">Балясина Б-4 квадрат, комплектация ПРЕМИУМ  </t>
    </r>
    <r>
      <rPr>
        <sz val="11"/>
        <color theme="1"/>
        <rFont val="Calibri"/>
        <family val="2"/>
        <charset val="204"/>
        <scheme val="minor"/>
      </rPr>
      <t>(Балясина Б-4 квадрат, Столб Т-2, Столб Т-3, Основание ПРЕМИУМ,  Поручень ПРЕМИУМ)</t>
    </r>
  </si>
  <si>
    <r>
      <t xml:space="preserve">Балясина Б-5 квадрат, комплектация ПРЕМИУМ  </t>
    </r>
    <r>
      <rPr>
        <sz val="11"/>
        <color theme="1"/>
        <rFont val="Calibri"/>
        <family val="2"/>
        <charset val="204"/>
        <scheme val="minor"/>
      </rPr>
      <t>(Балясина Б-5 квадрат, Столб Т-2, Столб Т-3, Основание ПРЕМИУМ,  Поручень ПРЕМИУМ)</t>
    </r>
  </si>
  <si>
    <r>
      <t xml:space="preserve">Балясина ЛИНЕЙНАЯ   </t>
    </r>
    <r>
      <rPr>
        <sz val="11"/>
        <color theme="1"/>
        <rFont val="Calibri"/>
        <family val="2"/>
        <charset val="204"/>
        <scheme val="minor"/>
      </rPr>
      <t>(Основание составное, балясина, навершине,  Арка, Поручень, Столб, Крышка, Шар)</t>
    </r>
  </si>
  <si>
    <t>Балясина Б-1 цилиндр, комплектация ПРЕМИУМ</t>
  </si>
  <si>
    <t>Балясина Б-2 цилиндр, комплектация ПРЕМИУМ</t>
  </si>
  <si>
    <t>Балясина Б-3 цилиндр, комплектация ПРЕМИУМ</t>
  </si>
  <si>
    <t>Балясина Б-5 цилиндр, комплектация ПРЕМИУМ</t>
  </si>
  <si>
    <t>Балясина Б-1 квадрат, комплектация СТАНДАРТ</t>
  </si>
  <si>
    <t>Балясина Б-2 квадрат, комплектация СТАНДАРТ</t>
  </si>
  <si>
    <t>Балясина Б-3 квадрат, комплектация СТАНДАРТ</t>
  </si>
  <si>
    <t>Балясина Б-4 квадрат, комплектация СТАНДАРТ</t>
  </si>
  <si>
    <t>Балясина Б-5 квадрат, комплектация СТАНДАРТ</t>
  </si>
  <si>
    <r>
      <t xml:space="preserve">Балясина Б-1 цилиндр, комплектация ПРЕМИУМ  </t>
    </r>
    <r>
      <rPr>
        <sz val="11"/>
        <color theme="1"/>
        <rFont val="Calibri"/>
        <family val="2"/>
        <charset val="204"/>
        <scheme val="minor"/>
      </rPr>
      <t>(Балясина Б-1 цилиндр, Столб Т-2, Столб Т-3, Основание ПРЕМИУМ,  Поручень ПРЕМИУМ)</t>
    </r>
  </si>
  <si>
    <r>
      <rPr>
        <b/>
        <sz val="11"/>
        <color theme="1"/>
        <rFont val="Calibri"/>
        <family val="2"/>
        <charset val="204"/>
        <scheme val="minor"/>
      </rPr>
      <t xml:space="preserve">Балясина Б-2 цилиндр, комплектация ПРЕМИУМ </t>
    </r>
    <r>
      <rPr>
        <sz val="11"/>
        <color theme="1"/>
        <rFont val="Calibri"/>
        <family val="2"/>
        <charset val="204"/>
        <scheme val="minor"/>
      </rPr>
      <t>(Балясина Б-2 цилиндр, Столб Т-2, Столб Т-3, Основание ПРЕМИУМ, Поручень ПРЕМИУМ)</t>
    </r>
  </si>
  <si>
    <r>
      <rPr>
        <b/>
        <sz val="11"/>
        <color theme="1"/>
        <rFont val="Calibri"/>
        <family val="2"/>
        <charset val="204"/>
        <scheme val="minor"/>
      </rPr>
      <t xml:space="preserve">Балясина Б-3 цилиндр, комплектация ПРЕМИУМ </t>
    </r>
    <r>
      <rPr>
        <sz val="11"/>
        <color theme="1"/>
        <rFont val="Calibri"/>
        <family val="2"/>
        <charset val="204"/>
        <scheme val="minor"/>
      </rPr>
      <t>(Балясина Б-3 цилиндр, Столб Т-2, Столб Т-3, Основание ПРЕМИУМ, Поручень ПРЕМИУМ)</t>
    </r>
  </si>
  <si>
    <r>
      <rPr>
        <b/>
        <sz val="11"/>
        <color theme="1"/>
        <rFont val="Calibri"/>
        <family val="2"/>
        <charset val="204"/>
        <scheme val="minor"/>
      </rPr>
      <t xml:space="preserve">Балясина Б-5 цилиндр, комплектация ПЕМИУМ </t>
    </r>
    <r>
      <rPr>
        <sz val="11"/>
        <color theme="1"/>
        <rFont val="Calibri"/>
        <family val="2"/>
        <charset val="204"/>
        <scheme val="minor"/>
      </rPr>
      <t>(Балясина Б-5 цилиндр, Столб Т-2, Столб Т-3, Основание ПРЕМИУМ, Поручень ПРЕМИУМ)</t>
    </r>
  </si>
  <si>
    <r>
      <t xml:space="preserve">Балясина Б-1 квадрат, комплектация СТАНДАРТ  </t>
    </r>
    <r>
      <rPr>
        <sz val="11"/>
        <color theme="1"/>
        <rFont val="Calibri"/>
        <family val="2"/>
        <charset val="204"/>
        <scheme val="minor"/>
      </rPr>
      <t>(Балясина Б-1 квадрат, Столб Т-2, Столб Т-3, Основание СТАНДАРТ,  Поручень СТАНДАРТ)</t>
    </r>
  </si>
  <si>
    <r>
      <t xml:space="preserve">Балясина Б-2 квадрат, комплектация СТАНДАРТ </t>
    </r>
    <r>
      <rPr>
        <sz val="11"/>
        <color theme="1"/>
        <rFont val="Calibri"/>
        <family val="2"/>
        <charset val="204"/>
        <scheme val="minor"/>
      </rPr>
      <t>(Балясина Б-2 квадрат, Столб Т-2, Столб Т-3, Основание СТАНДАРТ,  Поручень СТАНДАРТ)</t>
    </r>
  </si>
  <si>
    <r>
      <t xml:space="preserve">Балясина Б-3 квадрат, комплектация СТАНДАРТ  </t>
    </r>
    <r>
      <rPr>
        <sz val="11"/>
        <color theme="1"/>
        <rFont val="Calibri"/>
        <family val="2"/>
        <charset val="204"/>
        <scheme val="minor"/>
      </rPr>
      <t>(Балясина Б-3 квадрат, Столб Т-2, Столб Т-3, Основание СТАНДАРТ,  ПорученьСТАНДАРТ)</t>
    </r>
  </si>
  <si>
    <r>
      <t xml:space="preserve">Балясина Б-4 квадрат, комплектацияСТАНДАРТ  </t>
    </r>
    <r>
      <rPr>
        <sz val="11"/>
        <color theme="1"/>
        <rFont val="Calibri"/>
        <family val="2"/>
        <charset val="204"/>
        <scheme val="minor"/>
      </rPr>
      <t>(Балясина Б-4 квадрат, Столб Т-2, Столб Т-3, Основание СТАНДАРТ,  Поручень СТАНДАРТ)</t>
    </r>
  </si>
  <si>
    <r>
      <t xml:space="preserve">Балясина Б-5 квадрат, комплектация СТАНДАРТ  </t>
    </r>
    <r>
      <rPr>
        <sz val="11"/>
        <color theme="1"/>
        <rFont val="Calibri"/>
        <family val="2"/>
        <charset val="204"/>
        <scheme val="minor"/>
      </rPr>
      <t>(Балясина Б-5 квадрат, Столб Т-2, Столб Т-3, Основание СТАНДАРТ,  Поручень СТАНДАРТ)</t>
    </r>
  </si>
  <si>
    <t>Балясина Б-4</t>
  </si>
  <si>
    <t>Б-4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</si>
</sst>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1" fontId="0" fillId="0" borderId="1" xfId="0" applyNumberFormat="1" applyBorder="1"/>
    <xf numFmtId="0" fontId="0" fillId="3" borderId="1" xfId="0" applyFill="1" applyBorder="1" applyAlignment="1">
      <alignment horizontal="center"/>
    </xf>
    <xf numFmtId="41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41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41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41" fontId="0" fillId="5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41" fontId="0" fillId="2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1" fontId="5" fillId="6" borderId="1" xfId="0" applyNumberFormat="1" applyFont="1" applyFill="1" applyBorder="1"/>
    <xf numFmtId="0" fontId="0" fillId="0" borderId="1" xfId="0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1" xfId="0" applyBorder="1"/>
    <xf numFmtId="0" fontId="5" fillId="0" borderId="0" xfId="0" applyFont="1" applyFill="1" applyAlignment="1"/>
    <xf numFmtId="0" fontId="0" fillId="0" borderId="0" xfId="0" applyFill="1"/>
    <xf numFmtId="0" fontId="5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4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8" borderId="0" xfId="0" applyFont="1" applyFill="1" applyBorder="1" applyAlignment="1">
      <alignment horizontal="right"/>
    </xf>
    <xf numFmtId="41" fontId="5" fillId="8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center"/>
    </xf>
    <xf numFmtId="41" fontId="0" fillId="0" borderId="0" xfId="0" applyNumberFormat="1" applyFill="1"/>
    <xf numFmtId="0" fontId="0" fillId="12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41" fontId="0" fillId="0" borderId="10" xfId="0" applyNumberFormat="1" applyBorder="1"/>
    <xf numFmtId="41" fontId="0" fillId="0" borderId="11" xfId="0" applyNumberFormat="1" applyBorder="1"/>
    <xf numFmtId="0" fontId="0" fillId="0" borderId="12" xfId="0" applyBorder="1" applyAlignment="1">
      <alignment horizontal="center" wrapText="1"/>
    </xf>
    <xf numFmtId="41" fontId="0" fillId="0" borderId="13" xfId="0" applyNumberFormat="1" applyBorder="1" applyAlignment="1">
      <alignment wrapText="1"/>
    </xf>
    <xf numFmtId="0" fontId="0" fillId="0" borderId="14" xfId="0" applyBorder="1" applyAlignment="1">
      <alignment horizontal="center" wrapText="1"/>
    </xf>
    <xf numFmtId="41" fontId="0" fillId="0" borderId="18" xfId="0" applyNumberFormat="1" applyBorder="1" applyAlignment="1">
      <alignment wrapText="1"/>
    </xf>
    <xf numFmtId="41" fontId="0" fillId="0" borderId="19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41" fontId="0" fillId="0" borderId="5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41" fontId="0" fillId="0" borderId="10" xfId="0" applyNumberFormat="1" applyBorder="1" applyAlignment="1">
      <alignment wrapText="1"/>
    </xf>
    <xf numFmtId="41" fontId="0" fillId="0" borderId="11" xfId="0" applyNumberFormat="1" applyBorder="1" applyAlignment="1">
      <alignment wrapText="1"/>
    </xf>
    <xf numFmtId="41" fontId="0" fillId="0" borderId="1" xfId="0" applyNumberFormat="1" applyBorder="1" applyAlignment="1">
      <alignment horizontal="center"/>
    </xf>
    <xf numFmtId="0" fontId="5" fillId="8" borderId="3" xfId="0" applyFont="1" applyFill="1" applyBorder="1" applyAlignment="1">
      <alignment horizontal="right"/>
    </xf>
    <xf numFmtId="0" fontId="5" fillId="8" borderId="6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right"/>
    </xf>
    <xf numFmtId="41" fontId="5" fillId="8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11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topLeftCell="T1" zoomScaleNormal="100" workbookViewId="0">
      <pane ySplit="1" topLeftCell="A78" activePane="bottomLeft" state="frozen"/>
      <selection pane="bottomLeft" activeCell="AI94" sqref="AI94"/>
    </sheetView>
  </sheetViews>
  <sheetFormatPr defaultRowHeight="14.4" x14ac:dyDescent="0.3"/>
  <cols>
    <col min="1" max="1" width="25" bestFit="1" customWidth="1"/>
    <col min="7" max="7" width="14.109375" customWidth="1"/>
    <col min="8" max="8" width="22.6640625" customWidth="1"/>
    <col min="9" max="14" width="10.6640625" customWidth="1"/>
    <col min="15" max="15" width="22.6640625" customWidth="1"/>
    <col min="16" max="21" width="10.6640625" customWidth="1"/>
    <col min="22" max="22" width="22.6640625" customWidth="1"/>
    <col min="28" max="28" width="10.44140625" bestFit="1" customWidth="1"/>
    <col min="29" max="29" width="22.6640625" customWidth="1"/>
    <col min="35" max="35" width="9.44140625" bestFit="1" customWidth="1"/>
  </cols>
  <sheetData>
    <row r="1" spans="1:27" ht="21" x14ac:dyDescent="0.3">
      <c r="B1" s="78"/>
      <c r="C1" s="78"/>
      <c r="D1" s="78"/>
      <c r="E1" s="78"/>
      <c r="F1" s="78"/>
      <c r="G1" s="78"/>
      <c r="H1" s="78"/>
      <c r="I1" s="68" t="s">
        <v>5</v>
      </c>
      <c r="J1" s="68"/>
      <c r="K1" s="68"/>
      <c r="L1" s="68"/>
      <c r="M1" s="68" t="s">
        <v>10</v>
      </c>
      <c r="N1" s="68"/>
      <c r="O1" s="68"/>
      <c r="P1" s="68" t="s">
        <v>15</v>
      </c>
      <c r="Q1" s="68"/>
      <c r="R1" s="68"/>
      <c r="S1" s="68" t="s">
        <v>11</v>
      </c>
      <c r="T1" s="68"/>
      <c r="U1" s="68"/>
      <c r="V1" s="68" t="s">
        <v>8</v>
      </c>
      <c r="W1" s="68"/>
      <c r="X1" s="68"/>
      <c r="Y1" s="68" t="s">
        <v>12</v>
      </c>
      <c r="Z1" s="68"/>
      <c r="AA1" s="68"/>
    </row>
    <row r="2" spans="1:27" x14ac:dyDescent="0.3">
      <c r="B2" s="68" t="s">
        <v>0</v>
      </c>
      <c r="C2" s="68"/>
      <c r="D2" s="68"/>
      <c r="E2" s="15" t="s">
        <v>1</v>
      </c>
      <c r="F2" s="15" t="s">
        <v>2</v>
      </c>
      <c r="G2" s="15" t="s">
        <v>3</v>
      </c>
      <c r="H2" s="15" t="s">
        <v>4</v>
      </c>
      <c r="I2" s="2" t="s">
        <v>6</v>
      </c>
      <c r="J2" s="12" t="s">
        <v>7</v>
      </c>
      <c r="K2" s="2" t="s">
        <v>3</v>
      </c>
      <c r="L2" s="2" t="s">
        <v>4</v>
      </c>
      <c r="M2" s="4" t="s">
        <v>2</v>
      </c>
      <c r="N2" s="4" t="s">
        <v>3</v>
      </c>
      <c r="O2" s="4" t="s">
        <v>4</v>
      </c>
      <c r="P2" s="6" t="s">
        <v>2</v>
      </c>
      <c r="Q2" s="6" t="s">
        <v>3</v>
      </c>
      <c r="R2" s="6" t="s">
        <v>4</v>
      </c>
      <c r="S2" s="8" t="s">
        <v>2</v>
      </c>
      <c r="T2" s="8" t="s">
        <v>3</v>
      </c>
      <c r="U2" s="8" t="s">
        <v>4</v>
      </c>
      <c r="V2" s="4" t="s">
        <v>2</v>
      </c>
      <c r="W2" s="4" t="s">
        <v>3</v>
      </c>
      <c r="X2" s="4" t="s">
        <v>4</v>
      </c>
      <c r="Y2" s="6" t="s">
        <v>2</v>
      </c>
      <c r="Z2" s="6" t="s">
        <v>3</v>
      </c>
      <c r="AA2" s="6" t="s">
        <v>4</v>
      </c>
    </row>
    <row r="3" spans="1:27" x14ac:dyDescent="0.3">
      <c r="A3" s="18" t="s">
        <v>41</v>
      </c>
      <c r="B3" s="72" t="s">
        <v>13</v>
      </c>
      <c r="C3" s="72"/>
      <c r="D3" s="72"/>
      <c r="E3" s="72"/>
      <c r="F3" s="72"/>
      <c r="G3" s="72"/>
      <c r="H3" s="73"/>
      <c r="I3" s="2"/>
      <c r="J3" s="12"/>
      <c r="K3" s="2"/>
      <c r="L3" s="2"/>
      <c r="M3" s="4"/>
      <c r="N3" s="4"/>
      <c r="O3" s="4"/>
      <c r="P3" s="6"/>
      <c r="Q3" s="6"/>
      <c r="R3" s="6"/>
      <c r="S3" s="8"/>
      <c r="T3" s="8"/>
      <c r="U3" s="8"/>
      <c r="V3" s="4"/>
      <c r="W3" s="4"/>
      <c r="X3" s="4"/>
      <c r="Y3" s="6"/>
      <c r="Z3" s="6"/>
      <c r="AA3" s="6"/>
    </row>
    <row r="4" spans="1:27" x14ac:dyDescent="0.3">
      <c r="A4" s="15" t="s">
        <v>34</v>
      </c>
      <c r="B4" s="15">
        <v>720</v>
      </c>
      <c r="C4" s="15">
        <v>150</v>
      </c>
      <c r="D4" s="15">
        <v>150</v>
      </c>
      <c r="E4" s="15" t="s">
        <v>9</v>
      </c>
      <c r="F4" s="15">
        <v>1</v>
      </c>
      <c r="G4" s="1">
        <f>L4+O4+R4+U4+X4+AA4</f>
        <v>8240.4</v>
      </c>
      <c r="H4" s="14">
        <f t="shared" ref="H4:H6" si="0">G4*F4</f>
        <v>8240.4</v>
      </c>
      <c r="I4" s="10">
        <f t="shared" ref="I4:I6" si="1">B4*C4*D4/1000000000</f>
        <v>1.6199999999999999E-2</v>
      </c>
      <c r="J4" s="10">
        <f t="shared" ref="J4:J6" si="2">I4*F4</f>
        <v>1.6199999999999999E-2</v>
      </c>
      <c r="K4" s="3">
        <v>90000</v>
      </c>
      <c r="L4" s="3">
        <f>K4*I4</f>
        <v>1458</v>
      </c>
      <c r="M4" s="13">
        <f>3.14*B4*C4/10000</f>
        <v>33.911999999999999</v>
      </c>
      <c r="N4" s="11">
        <v>200</v>
      </c>
      <c r="O4" s="5">
        <f>N4*M4</f>
        <v>6782.4</v>
      </c>
      <c r="P4" s="6"/>
      <c r="Q4" s="7"/>
      <c r="R4" s="7">
        <f>Q4*P4</f>
        <v>0</v>
      </c>
      <c r="S4" s="8"/>
      <c r="T4" s="9"/>
      <c r="U4" s="9">
        <f>T4*S4</f>
        <v>0</v>
      </c>
      <c r="V4" s="4">
        <v>0</v>
      </c>
      <c r="W4" s="11">
        <v>0</v>
      </c>
      <c r="X4" s="5">
        <f>W4*V4</f>
        <v>0</v>
      </c>
      <c r="Y4" s="6">
        <v>0</v>
      </c>
      <c r="Z4" s="7">
        <v>0</v>
      </c>
      <c r="AA4" s="7">
        <f>Z4*Y4</f>
        <v>0</v>
      </c>
    </row>
    <row r="5" spans="1:27" x14ac:dyDescent="0.3">
      <c r="A5" s="74" t="s">
        <v>40</v>
      </c>
      <c r="B5" s="15">
        <f>B4-B6-B6</f>
        <v>480</v>
      </c>
      <c r="C5" s="15">
        <v>150</v>
      </c>
      <c r="D5" s="15">
        <v>150</v>
      </c>
      <c r="E5" s="15" t="s">
        <v>9</v>
      </c>
      <c r="F5" s="15">
        <v>1</v>
      </c>
      <c r="G5" s="1">
        <f t="shared" ref="G5:G6" si="3">L5+O5+R5+U5+X5+AA5</f>
        <v>5493.6</v>
      </c>
      <c r="H5" s="1">
        <f t="shared" si="0"/>
        <v>5493.6</v>
      </c>
      <c r="I5" s="10">
        <f t="shared" si="1"/>
        <v>1.0800000000000001E-2</v>
      </c>
      <c r="J5" s="10">
        <f t="shared" si="2"/>
        <v>1.0800000000000001E-2</v>
      </c>
      <c r="K5" s="3">
        <v>90000</v>
      </c>
      <c r="L5" s="3">
        <f>K5*I5</f>
        <v>972</v>
      </c>
      <c r="M5" s="13">
        <f>3.14*B5*C5/10000</f>
        <v>22.608000000000001</v>
      </c>
      <c r="N5" s="11">
        <v>200</v>
      </c>
      <c r="O5" s="5">
        <f>N5*M5</f>
        <v>4521.6000000000004</v>
      </c>
      <c r="P5" s="6"/>
      <c r="Q5" s="7"/>
      <c r="R5" s="7">
        <f>Q5*P5</f>
        <v>0</v>
      </c>
      <c r="S5" s="8"/>
      <c r="T5" s="9"/>
      <c r="U5" s="9">
        <f t="shared" ref="U5:U6" si="4">T5*S5</f>
        <v>0</v>
      </c>
      <c r="V5" s="4"/>
      <c r="W5" s="11"/>
      <c r="X5" s="5">
        <f t="shared" ref="X5:X6" si="5">W5*V5</f>
        <v>0</v>
      </c>
      <c r="Y5" s="6"/>
      <c r="Z5" s="7"/>
      <c r="AA5" s="7">
        <f t="shared" ref="AA5:AA6" si="6">Z5*Y5</f>
        <v>0</v>
      </c>
    </row>
    <row r="6" spans="1:27" x14ac:dyDescent="0.3">
      <c r="A6" s="75"/>
      <c r="B6" s="15">
        <v>120</v>
      </c>
      <c r="C6" s="15">
        <v>150</v>
      </c>
      <c r="D6" s="15">
        <v>150</v>
      </c>
      <c r="E6" s="15" t="s">
        <v>9</v>
      </c>
      <c r="F6" s="15">
        <v>2</v>
      </c>
      <c r="G6" s="1">
        <f t="shared" si="3"/>
        <v>1899</v>
      </c>
      <c r="H6" s="1">
        <f t="shared" si="0"/>
        <v>3798</v>
      </c>
      <c r="I6" s="10">
        <f t="shared" si="1"/>
        <v>2.7000000000000001E-3</v>
      </c>
      <c r="J6" s="10">
        <f t="shared" si="2"/>
        <v>5.4000000000000003E-3</v>
      </c>
      <c r="K6" s="3">
        <v>90000</v>
      </c>
      <c r="L6" s="3">
        <f t="shared" ref="L6" si="7">K6*I6</f>
        <v>243</v>
      </c>
      <c r="M6" s="4"/>
      <c r="N6" s="11"/>
      <c r="O6" s="5">
        <f t="shared" ref="O6" si="8">N6*M6</f>
        <v>0</v>
      </c>
      <c r="P6" s="6">
        <f>B6*C6*4/10000</f>
        <v>7.2</v>
      </c>
      <c r="Q6" s="7">
        <v>200</v>
      </c>
      <c r="R6" s="7">
        <f t="shared" ref="R6" si="9">Q6*P6</f>
        <v>1440</v>
      </c>
      <c r="S6" s="8">
        <v>2</v>
      </c>
      <c r="T6" s="9">
        <v>0</v>
      </c>
      <c r="U6" s="9">
        <f t="shared" si="4"/>
        <v>0</v>
      </c>
      <c r="V6" s="4">
        <f>D6*B6*5*4/1000000</f>
        <v>0.36</v>
      </c>
      <c r="W6" s="11">
        <v>600</v>
      </c>
      <c r="X6" s="5">
        <f t="shared" si="5"/>
        <v>216</v>
      </c>
      <c r="Y6" s="6"/>
      <c r="Z6" s="7"/>
      <c r="AA6" s="7">
        <f t="shared" si="6"/>
        <v>0</v>
      </c>
    </row>
    <row r="7" spans="1:27" x14ac:dyDescent="0.3">
      <c r="B7" s="76"/>
      <c r="C7" s="76"/>
      <c r="D7" s="76"/>
      <c r="E7" s="76"/>
      <c r="F7" s="76"/>
      <c r="G7" s="77"/>
      <c r="H7" s="14">
        <f>SUM(H5:H6)</f>
        <v>9291.6</v>
      </c>
      <c r="I7" s="10"/>
      <c r="J7" s="10"/>
      <c r="K7" s="3"/>
      <c r="L7" s="3"/>
      <c r="M7" s="4"/>
      <c r="N7" s="11"/>
      <c r="O7" s="5"/>
      <c r="P7" s="6"/>
      <c r="Q7" s="7"/>
      <c r="R7" s="7"/>
      <c r="S7" s="8"/>
      <c r="T7" s="9"/>
      <c r="U7" s="9"/>
      <c r="V7" s="4"/>
      <c r="W7" s="11"/>
      <c r="X7" s="5"/>
      <c r="Y7" s="6"/>
      <c r="Z7" s="7"/>
      <c r="AA7" s="7"/>
    </row>
    <row r="8" spans="1:27" x14ac:dyDescent="0.3">
      <c r="H8" s="24"/>
    </row>
    <row r="9" spans="1:27" x14ac:dyDescent="0.3">
      <c r="B9" s="68" t="s">
        <v>0</v>
      </c>
      <c r="C9" s="68"/>
      <c r="D9" s="68"/>
      <c r="E9" s="15" t="s">
        <v>1</v>
      </c>
      <c r="F9" s="15" t="s">
        <v>2</v>
      </c>
      <c r="G9" s="15" t="s">
        <v>3</v>
      </c>
      <c r="H9" s="15" t="s">
        <v>4</v>
      </c>
      <c r="I9" s="2" t="s">
        <v>6</v>
      </c>
      <c r="J9" s="12" t="s">
        <v>7</v>
      </c>
      <c r="K9" s="2" t="s">
        <v>3</v>
      </c>
      <c r="L9" s="2" t="s">
        <v>4</v>
      </c>
      <c r="M9" s="4" t="s">
        <v>2</v>
      </c>
      <c r="N9" s="4" t="s">
        <v>3</v>
      </c>
      <c r="O9" s="4" t="s">
        <v>4</v>
      </c>
      <c r="P9" s="6" t="s">
        <v>2</v>
      </c>
      <c r="Q9" s="6" t="s">
        <v>3</v>
      </c>
      <c r="R9" s="6" t="s">
        <v>4</v>
      </c>
      <c r="S9" s="8" t="s">
        <v>2</v>
      </c>
      <c r="T9" s="8" t="s">
        <v>3</v>
      </c>
      <c r="U9" s="8" t="s">
        <v>4</v>
      </c>
      <c r="V9" s="4" t="s">
        <v>2</v>
      </c>
      <c r="W9" s="4" t="s">
        <v>3</v>
      </c>
      <c r="X9" s="4" t="s">
        <v>4</v>
      </c>
      <c r="Y9" s="6" t="s">
        <v>2</v>
      </c>
      <c r="Z9" s="6" t="s">
        <v>3</v>
      </c>
      <c r="AA9" s="6" t="s">
        <v>4</v>
      </c>
    </row>
    <row r="10" spans="1:27" x14ac:dyDescent="0.3">
      <c r="A10" s="18" t="s">
        <v>41</v>
      </c>
      <c r="B10" s="72" t="s">
        <v>13</v>
      </c>
      <c r="C10" s="72"/>
      <c r="D10" s="72"/>
      <c r="E10" s="72"/>
      <c r="F10" s="72"/>
      <c r="G10" s="72"/>
      <c r="H10" s="73"/>
      <c r="I10" s="2"/>
      <c r="J10" s="12"/>
      <c r="K10" s="2"/>
      <c r="L10" s="2"/>
      <c r="M10" s="4"/>
      <c r="N10" s="4"/>
      <c r="O10" s="4"/>
      <c r="P10" s="6"/>
      <c r="Q10" s="6"/>
      <c r="R10" s="6"/>
      <c r="S10" s="8"/>
      <c r="T10" s="8"/>
      <c r="U10" s="8"/>
      <c r="V10" s="4"/>
      <c r="W10" s="4"/>
      <c r="X10" s="4"/>
      <c r="Y10" s="6"/>
      <c r="Z10" s="6"/>
      <c r="AA10" s="6"/>
    </row>
    <row r="11" spans="1:27" x14ac:dyDescent="0.3">
      <c r="A11" s="15" t="s">
        <v>35</v>
      </c>
      <c r="B11" s="15">
        <v>720</v>
      </c>
      <c r="C11" s="15">
        <v>130</v>
      </c>
      <c r="D11" s="15">
        <v>130</v>
      </c>
      <c r="E11" s="15" t="s">
        <v>9</v>
      </c>
      <c r="F11" s="15">
        <v>1</v>
      </c>
      <c r="G11" s="1">
        <f>L11+O11+R11+U11+X11+AA11</f>
        <v>6973.2</v>
      </c>
      <c r="H11" s="14">
        <f t="shared" ref="H11:H13" si="10">G11*F11</f>
        <v>6973.2</v>
      </c>
      <c r="I11" s="10">
        <f t="shared" ref="I11:I13" si="11">B11*C11*D11/1000000000</f>
        <v>1.2168E-2</v>
      </c>
      <c r="J11" s="10">
        <f t="shared" ref="J11:J13" si="12">I11*F11</f>
        <v>1.2168E-2</v>
      </c>
      <c r="K11" s="3">
        <v>90000</v>
      </c>
      <c r="L11" s="3">
        <f>K11*I11</f>
        <v>1095.1199999999999</v>
      </c>
      <c r="M11" s="13">
        <f>3.14*B11*C11/10000</f>
        <v>29.3904</v>
      </c>
      <c r="N11" s="11">
        <v>200</v>
      </c>
      <c r="O11" s="5">
        <f>N11*M11</f>
        <v>5878.08</v>
      </c>
      <c r="P11" s="6"/>
      <c r="Q11" s="7"/>
      <c r="R11" s="7">
        <f>Q11*P11</f>
        <v>0</v>
      </c>
      <c r="S11" s="8"/>
      <c r="T11" s="9"/>
      <c r="U11" s="9">
        <f>T11*S11</f>
        <v>0</v>
      </c>
      <c r="V11" s="4">
        <v>0</v>
      </c>
      <c r="W11" s="11">
        <v>0</v>
      </c>
      <c r="X11" s="5">
        <f>W11*V11</f>
        <v>0</v>
      </c>
      <c r="Y11" s="6">
        <v>0</v>
      </c>
      <c r="Z11" s="7">
        <v>0</v>
      </c>
      <c r="AA11" s="7">
        <f>Z11*Y11</f>
        <v>0</v>
      </c>
    </row>
    <row r="12" spans="1:27" x14ac:dyDescent="0.3">
      <c r="A12" s="74" t="s">
        <v>36</v>
      </c>
      <c r="B12" s="15">
        <v>600</v>
      </c>
      <c r="C12" s="15">
        <v>130</v>
      </c>
      <c r="D12" s="15">
        <v>130</v>
      </c>
      <c r="E12" s="15" t="s">
        <v>9</v>
      </c>
      <c r="F12" s="15">
        <v>1</v>
      </c>
      <c r="G12" s="1">
        <f t="shared" ref="G12:G13" si="13">L12+O12+R12+U12+X12+AA12</f>
        <v>5811.0000000000009</v>
      </c>
      <c r="H12" s="1">
        <f t="shared" si="10"/>
        <v>5811.0000000000009</v>
      </c>
      <c r="I12" s="10">
        <f t="shared" si="11"/>
        <v>1.014E-2</v>
      </c>
      <c r="J12" s="10">
        <f t="shared" si="12"/>
        <v>1.014E-2</v>
      </c>
      <c r="K12" s="3">
        <v>90000</v>
      </c>
      <c r="L12" s="3">
        <f>K12*I12</f>
        <v>912.6</v>
      </c>
      <c r="M12" s="13">
        <f>3.14*B12*C12/10000</f>
        <v>24.492000000000001</v>
      </c>
      <c r="N12" s="11">
        <v>200</v>
      </c>
      <c r="O12" s="5">
        <f>N12*M12</f>
        <v>4898.4000000000005</v>
      </c>
      <c r="P12" s="6"/>
      <c r="Q12" s="7"/>
      <c r="R12" s="7">
        <f>Q12*P12</f>
        <v>0</v>
      </c>
      <c r="S12" s="8"/>
      <c r="T12" s="9"/>
      <c r="U12" s="9">
        <f t="shared" ref="U12:U13" si="14">T12*S12</f>
        <v>0</v>
      </c>
      <c r="V12" s="4"/>
      <c r="W12" s="11"/>
      <c r="X12" s="5">
        <f t="shared" ref="X12:X13" si="15">W12*V12</f>
        <v>0</v>
      </c>
      <c r="Y12" s="6"/>
      <c r="Z12" s="7"/>
      <c r="AA12" s="7">
        <f t="shared" ref="AA12:AA13" si="16">Z12*Y12</f>
        <v>0</v>
      </c>
    </row>
    <row r="13" spans="1:27" x14ac:dyDescent="0.3">
      <c r="A13" s="75"/>
      <c r="B13" s="15">
        <v>120</v>
      </c>
      <c r="C13" s="15">
        <v>130</v>
      </c>
      <c r="D13" s="15">
        <v>130</v>
      </c>
      <c r="E13" s="15" t="s">
        <v>9</v>
      </c>
      <c r="F13" s="15">
        <v>2</v>
      </c>
      <c r="G13" s="1">
        <f t="shared" si="13"/>
        <v>1617.72</v>
      </c>
      <c r="H13" s="1">
        <f t="shared" si="10"/>
        <v>3235.44</v>
      </c>
      <c r="I13" s="10">
        <f t="shared" si="11"/>
        <v>2.0279999999999999E-3</v>
      </c>
      <c r="J13" s="10">
        <f t="shared" si="12"/>
        <v>4.0559999999999997E-3</v>
      </c>
      <c r="K13" s="3">
        <v>90000</v>
      </c>
      <c r="L13" s="3">
        <f t="shared" ref="L13" si="17">K13*I13</f>
        <v>182.51999999999998</v>
      </c>
      <c r="M13" s="4"/>
      <c r="N13" s="11"/>
      <c r="O13" s="5">
        <f t="shared" ref="O13" si="18">N13*M13</f>
        <v>0</v>
      </c>
      <c r="P13" s="6">
        <f>B13*C13*4/10000</f>
        <v>6.24</v>
      </c>
      <c r="Q13" s="7">
        <v>200</v>
      </c>
      <c r="R13" s="7">
        <f t="shared" ref="R13" si="19">Q13*P13</f>
        <v>1248</v>
      </c>
      <c r="S13" s="8">
        <v>2</v>
      </c>
      <c r="T13" s="9">
        <v>0</v>
      </c>
      <c r="U13" s="9">
        <f t="shared" si="14"/>
        <v>0</v>
      </c>
      <c r="V13" s="4">
        <f>D13*B13*5*4/1000000</f>
        <v>0.312</v>
      </c>
      <c r="W13" s="11">
        <v>600</v>
      </c>
      <c r="X13" s="5">
        <f t="shared" si="15"/>
        <v>187.2</v>
      </c>
      <c r="Y13" s="6"/>
      <c r="Z13" s="7"/>
      <c r="AA13" s="7">
        <f t="shared" si="16"/>
        <v>0</v>
      </c>
    </row>
    <row r="14" spans="1:27" x14ac:dyDescent="0.3">
      <c r="B14" s="76"/>
      <c r="C14" s="76"/>
      <c r="D14" s="76"/>
      <c r="E14" s="76"/>
      <c r="F14" s="76"/>
      <c r="G14" s="77"/>
      <c r="H14" s="14">
        <f>SUM(H12:H13)</f>
        <v>9046.44</v>
      </c>
      <c r="I14" s="10"/>
      <c r="J14" s="10"/>
      <c r="K14" s="3"/>
      <c r="L14" s="3"/>
      <c r="M14" s="4"/>
      <c r="N14" s="11"/>
      <c r="O14" s="5"/>
      <c r="P14" s="6"/>
      <c r="Q14" s="7"/>
      <c r="R14" s="7"/>
      <c r="S14" s="8"/>
      <c r="T14" s="9"/>
      <c r="U14" s="9"/>
      <c r="V14" s="4"/>
      <c r="W14" s="11"/>
      <c r="X14" s="5"/>
      <c r="Y14" s="6"/>
      <c r="Z14" s="7"/>
      <c r="AA14" s="7"/>
    </row>
    <row r="16" spans="1:27" x14ac:dyDescent="0.3">
      <c r="B16" s="68" t="s">
        <v>0</v>
      </c>
      <c r="C16" s="68"/>
      <c r="D16" s="68"/>
      <c r="E16" s="15" t="s">
        <v>1</v>
      </c>
      <c r="F16" s="15" t="s">
        <v>2</v>
      </c>
      <c r="G16" s="15" t="s">
        <v>3</v>
      </c>
      <c r="H16" s="15" t="s">
        <v>4</v>
      </c>
      <c r="I16" s="2" t="s">
        <v>6</v>
      </c>
      <c r="J16" s="12" t="s">
        <v>7</v>
      </c>
      <c r="K16" s="2" t="s">
        <v>3</v>
      </c>
      <c r="L16" s="2" t="s">
        <v>4</v>
      </c>
      <c r="M16" s="4" t="s">
        <v>2</v>
      </c>
      <c r="N16" s="4" t="s">
        <v>3</v>
      </c>
      <c r="O16" s="4" t="s">
        <v>4</v>
      </c>
      <c r="P16" s="6" t="s">
        <v>2</v>
      </c>
      <c r="Q16" s="6" t="s">
        <v>3</v>
      </c>
      <c r="R16" s="6" t="s">
        <v>4</v>
      </c>
      <c r="S16" s="8" t="s">
        <v>2</v>
      </c>
      <c r="T16" s="8" t="s">
        <v>3</v>
      </c>
      <c r="U16" s="8" t="s">
        <v>4</v>
      </c>
      <c r="V16" s="4" t="s">
        <v>2</v>
      </c>
      <c r="W16" s="4" t="s">
        <v>3</v>
      </c>
      <c r="X16" s="4" t="s">
        <v>4</v>
      </c>
      <c r="Y16" s="6" t="s">
        <v>2</v>
      </c>
      <c r="Z16" s="6" t="s">
        <v>3</v>
      </c>
      <c r="AA16" s="6" t="s">
        <v>4</v>
      </c>
    </row>
    <row r="17" spans="1:27" x14ac:dyDescent="0.3">
      <c r="A17" s="18" t="s">
        <v>41</v>
      </c>
      <c r="B17" s="72" t="s">
        <v>13</v>
      </c>
      <c r="C17" s="72"/>
      <c r="D17" s="72"/>
      <c r="E17" s="72"/>
      <c r="F17" s="72"/>
      <c r="G17" s="72"/>
      <c r="H17" s="73"/>
      <c r="I17" s="2"/>
      <c r="J17" s="12"/>
      <c r="K17" s="2"/>
      <c r="L17" s="2"/>
      <c r="M17" s="4"/>
      <c r="N17" s="4"/>
      <c r="O17" s="4"/>
      <c r="P17" s="6"/>
      <c r="Q17" s="6"/>
      <c r="R17" s="6"/>
      <c r="S17" s="8"/>
      <c r="T17" s="8"/>
      <c r="U17" s="8"/>
      <c r="V17" s="4"/>
      <c r="W17" s="4"/>
      <c r="X17" s="4"/>
      <c r="Y17" s="6"/>
      <c r="Z17" s="6"/>
      <c r="AA17" s="6"/>
    </row>
    <row r="18" spans="1:27" x14ac:dyDescent="0.3">
      <c r="A18" s="15" t="s">
        <v>37</v>
      </c>
      <c r="B18" s="15">
        <v>720</v>
      </c>
      <c r="C18" s="15">
        <v>150</v>
      </c>
      <c r="D18" s="15">
        <v>150</v>
      </c>
      <c r="E18" s="15" t="s">
        <v>9</v>
      </c>
      <c r="F18" s="15">
        <v>1</v>
      </c>
      <c r="G18" s="1">
        <f>L18+O18+R18+U18+X18+AA18</f>
        <v>8240.4</v>
      </c>
      <c r="H18" s="14">
        <f t="shared" ref="H18:H20" si="20">G18*F18</f>
        <v>8240.4</v>
      </c>
      <c r="I18" s="10">
        <f t="shared" ref="I18:I20" si="21">B18*C18*D18/1000000000</f>
        <v>1.6199999999999999E-2</v>
      </c>
      <c r="J18" s="10">
        <f t="shared" ref="J18:J20" si="22">I18*F18</f>
        <v>1.6199999999999999E-2</v>
      </c>
      <c r="K18" s="3">
        <v>90000</v>
      </c>
      <c r="L18" s="3">
        <f>K18*I18</f>
        <v>1458</v>
      </c>
      <c r="M18" s="13">
        <f>3.14*B18*C18/10000</f>
        <v>33.911999999999999</v>
      </c>
      <c r="N18" s="11">
        <v>200</v>
      </c>
      <c r="O18" s="5">
        <f>N18*M18</f>
        <v>6782.4</v>
      </c>
      <c r="P18" s="6"/>
      <c r="Q18" s="7"/>
      <c r="R18" s="7">
        <f>Q18*P18</f>
        <v>0</v>
      </c>
      <c r="S18" s="8"/>
      <c r="T18" s="9"/>
      <c r="U18" s="9">
        <f>T18*S18</f>
        <v>0</v>
      </c>
      <c r="V18" s="4">
        <v>0</v>
      </c>
      <c r="W18" s="11">
        <v>0</v>
      </c>
      <c r="X18" s="5">
        <f>W18*V18</f>
        <v>0</v>
      </c>
      <c r="Y18" s="6">
        <v>0</v>
      </c>
      <c r="Z18" s="7">
        <v>0</v>
      </c>
      <c r="AA18" s="7">
        <f>Z18*Y18</f>
        <v>0</v>
      </c>
    </row>
    <row r="19" spans="1:27" x14ac:dyDescent="0.3">
      <c r="A19" s="74" t="s">
        <v>38</v>
      </c>
      <c r="B19" s="15">
        <v>600</v>
      </c>
      <c r="C19" s="15">
        <v>150</v>
      </c>
      <c r="D19" s="15">
        <v>150</v>
      </c>
      <c r="E19" s="15" t="s">
        <v>9</v>
      </c>
      <c r="F19" s="15">
        <v>1</v>
      </c>
      <c r="G19" s="1">
        <f t="shared" ref="G19:G20" si="23">L19+O19+R19+U19+X19+AA19</f>
        <v>6867</v>
      </c>
      <c r="H19" s="1">
        <f t="shared" si="20"/>
        <v>6867</v>
      </c>
      <c r="I19" s="10">
        <f t="shared" si="21"/>
        <v>1.35E-2</v>
      </c>
      <c r="J19" s="10">
        <f t="shared" si="22"/>
        <v>1.35E-2</v>
      </c>
      <c r="K19" s="3">
        <v>90000</v>
      </c>
      <c r="L19" s="3">
        <f>K19*I19</f>
        <v>1215</v>
      </c>
      <c r="M19" s="13">
        <f>3.14*B19*C19/10000</f>
        <v>28.26</v>
      </c>
      <c r="N19" s="11">
        <v>200</v>
      </c>
      <c r="O19" s="5">
        <f>N19*M19</f>
        <v>5652</v>
      </c>
      <c r="P19" s="6"/>
      <c r="Q19" s="7"/>
      <c r="R19" s="7">
        <f>Q19*P19</f>
        <v>0</v>
      </c>
      <c r="S19" s="8"/>
      <c r="T19" s="9"/>
      <c r="U19" s="9">
        <f t="shared" ref="U19:U20" si="24">T19*S19</f>
        <v>0</v>
      </c>
      <c r="V19" s="4"/>
      <c r="W19" s="11"/>
      <c r="X19" s="5">
        <f t="shared" ref="X19:X20" si="25">W19*V19</f>
        <v>0</v>
      </c>
      <c r="Y19" s="6"/>
      <c r="Z19" s="7"/>
      <c r="AA19" s="7">
        <f t="shared" ref="AA19:AA20" si="26">Z19*Y19</f>
        <v>0</v>
      </c>
    </row>
    <row r="20" spans="1:27" x14ac:dyDescent="0.3">
      <c r="A20" s="75"/>
      <c r="B20" s="15">
        <v>120</v>
      </c>
      <c r="C20" s="15">
        <v>150</v>
      </c>
      <c r="D20" s="15">
        <v>150</v>
      </c>
      <c r="E20" s="15" t="s">
        <v>9</v>
      </c>
      <c r="F20" s="15">
        <v>2</v>
      </c>
      <c r="G20" s="1">
        <f t="shared" si="23"/>
        <v>1899</v>
      </c>
      <c r="H20" s="1">
        <f t="shared" si="20"/>
        <v>3798</v>
      </c>
      <c r="I20" s="10">
        <f t="shared" si="21"/>
        <v>2.7000000000000001E-3</v>
      </c>
      <c r="J20" s="10">
        <f t="shared" si="22"/>
        <v>5.4000000000000003E-3</v>
      </c>
      <c r="K20" s="3">
        <v>90000</v>
      </c>
      <c r="L20" s="3">
        <f t="shared" ref="L20" si="27">K20*I20</f>
        <v>243</v>
      </c>
      <c r="M20" s="4"/>
      <c r="N20" s="11"/>
      <c r="O20" s="5">
        <f t="shared" ref="O20" si="28">N20*M20</f>
        <v>0</v>
      </c>
      <c r="P20" s="6">
        <f>B20*C20*4/10000</f>
        <v>7.2</v>
      </c>
      <c r="Q20" s="7">
        <v>200</v>
      </c>
      <c r="R20" s="7">
        <f t="shared" ref="R20" si="29">Q20*P20</f>
        <v>1440</v>
      </c>
      <c r="S20" s="8">
        <v>2</v>
      </c>
      <c r="T20" s="9">
        <v>0</v>
      </c>
      <c r="U20" s="9">
        <f t="shared" si="24"/>
        <v>0</v>
      </c>
      <c r="V20" s="4">
        <f>D20*B20*5*4/1000000</f>
        <v>0.36</v>
      </c>
      <c r="W20" s="11">
        <v>600</v>
      </c>
      <c r="X20" s="5">
        <f t="shared" si="25"/>
        <v>216</v>
      </c>
      <c r="Y20" s="6"/>
      <c r="Z20" s="7"/>
      <c r="AA20" s="7">
        <f t="shared" si="26"/>
        <v>0</v>
      </c>
    </row>
    <row r="21" spans="1:27" x14ac:dyDescent="0.3">
      <c r="B21" s="76"/>
      <c r="C21" s="76"/>
      <c r="D21" s="76"/>
      <c r="E21" s="76"/>
      <c r="F21" s="76"/>
      <c r="G21" s="77"/>
      <c r="H21" s="14">
        <f>SUM(H19:H20)</f>
        <v>10665</v>
      </c>
      <c r="I21" s="10"/>
      <c r="J21" s="10"/>
      <c r="K21" s="3"/>
      <c r="L21" s="3"/>
      <c r="M21" s="4"/>
      <c r="N21" s="11"/>
      <c r="O21" s="5"/>
      <c r="P21" s="6"/>
      <c r="Q21" s="7"/>
      <c r="R21" s="7"/>
      <c r="S21" s="8"/>
      <c r="T21" s="9"/>
      <c r="U21" s="9"/>
      <c r="V21" s="4"/>
      <c r="W21" s="11"/>
      <c r="X21" s="5"/>
      <c r="Y21" s="6"/>
      <c r="Z21" s="7"/>
      <c r="AA21" s="7"/>
    </row>
    <row r="23" spans="1:27" x14ac:dyDescent="0.3">
      <c r="B23" s="68" t="s">
        <v>0</v>
      </c>
      <c r="C23" s="68"/>
      <c r="D23" s="68"/>
      <c r="E23" s="15" t="s">
        <v>1</v>
      </c>
      <c r="F23" s="15" t="s">
        <v>2</v>
      </c>
      <c r="G23" s="15" t="s">
        <v>3</v>
      </c>
      <c r="H23" s="15" t="s">
        <v>4</v>
      </c>
      <c r="I23" s="2" t="s">
        <v>6</v>
      </c>
      <c r="J23" s="12" t="s">
        <v>7</v>
      </c>
      <c r="K23" s="2" t="s">
        <v>3</v>
      </c>
      <c r="L23" s="2" t="s">
        <v>4</v>
      </c>
      <c r="M23" s="4" t="s">
        <v>2</v>
      </c>
      <c r="N23" s="4" t="s">
        <v>3</v>
      </c>
      <c r="O23" s="4" t="s">
        <v>4</v>
      </c>
      <c r="P23" s="6" t="s">
        <v>2</v>
      </c>
      <c r="Q23" s="6" t="s">
        <v>3</v>
      </c>
      <c r="R23" s="6" t="s">
        <v>4</v>
      </c>
      <c r="S23" s="8" t="s">
        <v>2</v>
      </c>
      <c r="T23" s="8" t="s">
        <v>3</v>
      </c>
      <c r="U23" s="8" t="s">
        <v>4</v>
      </c>
      <c r="V23" s="4" t="s">
        <v>2</v>
      </c>
      <c r="W23" s="4" t="s">
        <v>3</v>
      </c>
      <c r="X23" s="4" t="s">
        <v>4</v>
      </c>
      <c r="Y23" s="6" t="s">
        <v>2</v>
      </c>
      <c r="Z23" s="6" t="s">
        <v>3</v>
      </c>
      <c r="AA23" s="6" t="s">
        <v>4</v>
      </c>
    </row>
    <row r="24" spans="1:27" x14ac:dyDescent="0.3">
      <c r="A24" s="18" t="s">
        <v>41</v>
      </c>
      <c r="B24" s="72" t="s">
        <v>13</v>
      </c>
      <c r="C24" s="72"/>
      <c r="D24" s="72"/>
      <c r="E24" s="72"/>
      <c r="F24" s="72"/>
      <c r="G24" s="72"/>
      <c r="H24" s="73"/>
      <c r="I24" s="2"/>
      <c r="J24" s="12"/>
      <c r="K24" s="2"/>
      <c r="L24" s="2"/>
      <c r="M24" s="4"/>
      <c r="N24" s="4"/>
      <c r="O24" s="4"/>
      <c r="P24" s="6"/>
      <c r="Q24" s="6"/>
      <c r="R24" s="6"/>
      <c r="S24" s="8"/>
      <c r="T24" s="8"/>
      <c r="U24" s="8"/>
      <c r="V24" s="4"/>
      <c r="W24" s="4"/>
      <c r="X24" s="4"/>
      <c r="Y24" s="6"/>
      <c r="Z24" s="6"/>
      <c r="AA24" s="6"/>
    </row>
    <row r="25" spans="1:27" x14ac:dyDescent="0.3">
      <c r="A25" s="17" t="s">
        <v>39</v>
      </c>
      <c r="B25" s="15">
        <v>720</v>
      </c>
      <c r="C25" s="15">
        <v>150</v>
      </c>
      <c r="D25" s="15">
        <v>150</v>
      </c>
      <c r="E25" s="15" t="s">
        <v>9</v>
      </c>
      <c r="F25" s="15">
        <v>1</v>
      </c>
      <c r="G25" s="1">
        <f t="shared" ref="G25" si="30">L25+O25+R25+U25+X25+AA25</f>
        <v>24656.400000000001</v>
      </c>
      <c r="H25" s="1">
        <f t="shared" ref="H25" si="31">G25*F25</f>
        <v>24656.400000000001</v>
      </c>
      <c r="I25" s="10">
        <f t="shared" ref="I25" si="32">B25*C25*D25/1000000000</f>
        <v>1.6199999999999999E-2</v>
      </c>
      <c r="J25" s="10">
        <f t="shared" ref="J25" si="33">I25*F25</f>
        <v>1.6199999999999999E-2</v>
      </c>
      <c r="K25" s="3">
        <v>90000</v>
      </c>
      <c r="L25" s="3">
        <f>K25*I25</f>
        <v>1458</v>
      </c>
      <c r="M25" s="13">
        <f>3.14*B25*C25/10000</f>
        <v>33.911999999999999</v>
      </c>
      <c r="N25" s="11">
        <v>200</v>
      </c>
      <c r="O25" s="5">
        <f>N25*M25</f>
        <v>6782.4</v>
      </c>
      <c r="P25" s="6">
        <f>B25*C25*4/10000</f>
        <v>43.2</v>
      </c>
      <c r="Q25" s="7">
        <v>200</v>
      </c>
      <c r="R25" s="7">
        <f>Q25*P25</f>
        <v>8640</v>
      </c>
      <c r="S25" s="8"/>
      <c r="T25" s="9"/>
      <c r="U25" s="9">
        <f t="shared" ref="U25" si="34">T25*S25</f>
        <v>0</v>
      </c>
      <c r="V25" s="4">
        <f>D25*B25*40*4/1000000</f>
        <v>17.28</v>
      </c>
      <c r="W25" s="11">
        <v>450</v>
      </c>
      <c r="X25" s="5">
        <f t="shared" ref="X25" si="35">W25*V25</f>
        <v>7776.0000000000009</v>
      </c>
      <c r="Y25" s="6"/>
      <c r="Z25" s="7"/>
      <c r="AA25" s="7">
        <f t="shared" ref="AA25" si="36">Z25*Y25</f>
        <v>0</v>
      </c>
    </row>
    <row r="26" spans="1:27" x14ac:dyDescent="0.3">
      <c r="B26" s="76"/>
      <c r="C26" s="76"/>
      <c r="D26" s="76"/>
      <c r="E26" s="76"/>
      <c r="F26" s="76"/>
      <c r="G26" s="77"/>
      <c r="H26" s="14">
        <f>SUM(H25:H25)</f>
        <v>24656.400000000001</v>
      </c>
      <c r="I26" s="10"/>
      <c r="J26" s="10"/>
      <c r="K26" s="3"/>
      <c r="L26" s="3"/>
      <c r="M26" s="4"/>
      <c r="N26" s="11"/>
      <c r="O26" s="5"/>
      <c r="P26" s="6"/>
      <c r="Q26" s="7"/>
      <c r="R26" s="7"/>
      <c r="S26" s="8"/>
      <c r="T26" s="9"/>
      <c r="U26" s="9"/>
      <c r="V26" s="4"/>
      <c r="W26" s="11"/>
      <c r="X26" s="5"/>
      <c r="Y26" s="6"/>
      <c r="Z26" s="7"/>
      <c r="AA26" s="7"/>
    </row>
    <row r="28" spans="1:27" x14ac:dyDescent="0.3">
      <c r="B28" s="68" t="s">
        <v>0</v>
      </c>
      <c r="C28" s="68"/>
      <c r="D28" s="68"/>
      <c r="E28" s="15" t="s">
        <v>1</v>
      </c>
      <c r="F28" s="15" t="s">
        <v>2</v>
      </c>
      <c r="G28" s="15" t="s">
        <v>3</v>
      </c>
      <c r="H28" s="15" t="s">
        <v>4</v>
      </c>
      <c r="I28" s="2" t="s">
        <v>6</v>
      </c>
      <c r="J28" s="12" t="s">
        <v>7</v>
      </c>
      <c r="K28" s="2" t="s">
        <v>3</v>
      </c>
      <c r="L28" s="2" t="s">
        <v>4</v>
      </c>
      <c r="M28" s="4" t="s">
        <v>2</v>
      </c>
      <c r="N28" s="4" t="s">
        <v>3</v>
      </c>
      <c r="O28" s="4" t="s">
        <v>4</v>
      </c>
      <c r="P28" s="6" t="s">
        <v>2</v>
      </c>
      <c r="Q28" s="6" t="s">
        <v>3</v>
      </c>
      <c r="R28" s="6" t="s">
        <v>4</v>
      </c>
      <c r="S28" s="8" t="s">
        <v>2</v>
      </c>
      <c r="T28" s="8" t="s">
        <v>3</v>
      </c>
      <c r="U28" s="8" t="s">
        <v>4</v>
      </c>
      <c r="V28" s="4" t="s">
        <v>2</v>
      </c>
      <c r="W28" s="4" t="s">
        <v>3</v>
      </c>
      <c r="X28" s="4" t="s">
        <v>4</v>
      </c>
      <c r="Y28" s="6" t="s">
        <v>2</v>
      </c>
      <c r="Z28" s="6" t="s">
        <v>3</v>
      </c>
      <c r="AA28" s="6" t="s">
        <v>4</v>
      </c>
    </row>
    <row r="29" spans="1:27" x14ac:dyDescent="0.3">
      <c r="A29" s="18" t="s">
        <v>41</v>
      </c>
      <c r="B29" s="72" t="s">
        <v>13</v>
      </c>
      <c r="C29" s="72"/>
      <c r="D29" s="72"/>
      <c r="E29" s="72"/>
      <c r="F29" s="72"/>
      <c r="G29" s="72"/>
      <c r="H29" s="73"/>
      <c r="I29" s="2"/>
      <c r="J29" s="12"/>
      <c r="K29" s="2"/>
      <c r="L29" s="2"/>
      <c r="M29" s="4"/>
      <c r="N29" s="4"/>
      <c r="O29" s="4"/>
      <c r="P29" s="6"/>
      <c r="Q29" s="6"/>
      <c r="R29" s="6"/>
      <c r="S29" s="8"/>
      <c r="T29" s="8"/>
      <c r="U29" s="8"/>
      <c r="V29" s="4"/>
      <c r="W29" s="4"/>
      <c r="X29" s="4"/>
      <c r="Y29" s="6"/>
      <c r="Z29" s="6"/>
      <c r="AA29" s="6"/>
    </row>
    <row r="30" spans="1:27" x14ac:dyDescent="0.3">
      <c r="A30" s="15" t="s">
        <v>42</v>
      </c>
      <c r="B30" s="15">
        <v>480</v>
      </c>
      <c r="C30" s="15">
        <v>150</v>
      </c>
      <c r="D30" s="15">
        <v>150</v>
      </c>
      <c r="E30" s="15" t="s">
        <v>9</v>
      </c>
      <c r="F30" s="15">
        <v>1</v>
      </c>
      <c r="G30" s="1">
        <f>L30+O30+R30+U30+X30+AA30</f>
        <v>5493.6</v>
      </c>
      <c r="H30" s="14">
        <f t="shared" ref="H30:H32" si="37">G30*F30</f>
        <v>5493.6</v>
      </c>
      <c r="I30" s="10">
        <f t="shared" ref="I30:I32" si="38">B30*C30*D30/1000000000</f>
        <v>1.0800000000000001E-2</v>
      </c>
      <c r="J30" s="10">
        <f t="shared" ref="J30:J32" si="39">I30*F30</f>
        <v>1.0800000000000001E-2</v>
      </c>
      <c r="K30" s="3">
        <v>90000</v>
      </c>
      <c r="L30" s="3">
        <f>K30*I30</f>
        <v>972</v>
      </c>
      <c r="M30" s="13">
        <f>3.14*B30*C30/10000</f>
        <v>22.608000000000001</v>
      </c>
      <c r="N30" s="11">
        <v>200</v>
      </c>
      <c r="O30" s="5">
        <f>N30*M30</f>
        <v>4521.6000000000004</v>
      </c>
      <c r="P30" s="6"/>
      <c r="Q30" s="7"/>
      <c r="R30" s="7">
        <f>Q30*P30</f>
        <v>0</v>
      </c>
      <c r="S30" s="8"/>
      <c r="T30" s="9"/>
      <c r="U30" s="9">
        <f>T30*S30</f>
        <v>0</v>
      </c>
      <c r="V30" s="4">
        <v>0</v>
      </c>
      <c r="W30" s="11">
        <v>0</v>
      </c>
      <c r="X30" s="5">
        <f>W30*V30</f>
        <v>0</v>
      </c>
      <c r="Y30" s="6">
        <v>0</v>
      </c>
      <c r="Z30" s="7">
        <v>0</v>
      </c>
      <c r="AA30" s="7">
        <f>Z30*Y30</f>
        <v>0</v>
      </c>
    </row>
    <row r="31" spans="1:27" x14ac:dyDescent="0.3">
      <c r="A31" s="74" t="s">
        <v>43</v>
      </c>
      <c r="B31" s="15">
        <v>380</v>
      </c>
      <c r="C31" s="15">
        <v>150</v>
      </c>
      <c r="D31" s="15">
        <v>150</v>
      </c>
      <c r="E31" s="15" t="s">
        <v>9</v>
      </c>
      <c r="F31" s="15">
        <v>1</v>
      </c>
      <c r="G31" s="1">
        <f t="shared" ref="G31:G32" si="40">L31+O31+R31+U31+X31+AA31</f>
        <v>4349.1000000000004</v>
      </c>
      <c r="H31" s="1">
        <f t="shared" si="37"/>
        <v>4349.1000000000004</v>
      </c>
      <c r="I31" s="10">
        <f t="shared" si="38"/>
        <v>8.5500000000000003E-3</v>
      </c>
      <c r="J31" s="10">
        <f t="shared" si="39"/>
        <v>8.5500000000000003E-3</v>
      </c>
      <c r="K31" s="3">
        <v>90000</v>
      </c>
      <c r="L31" s="3">
        <f>K31*I31</f>
        <v>769.5</v>
      </c>
      <c r="M31" s="13">
        <f>3.14*B31*C31/10000</f>
        <v>17.898</v>
      </c>
      <c r="N31" s="11">
        <v>200</v>
      </c>
      <c r="O31" s="5">
        <f>N31*M31</f>
        <v>3579.6</v>
      </c>
      <c r="P31" s="6"/>
      <c r="Q31" s="7"/>
      <c r="R31" s="7">
        <f>Q31*P31</f>
        <v>0</v>
      </c>
      <c r="S31" s="8"/>
      <c r="T31" s="9"/>
      <c r="U31" s="9">
        <f t="shared" ref="U31:U32" si="41">T31*S31</f>
        <v>0</v>
      </c>
      <c r="V31" s="4"/>
      <c r="W31" s="11"/>
      <c r="X31" s="5">
        <f t="shared" ref="X31:X32" si="42">W31*V31</f>
        <v>0</v>
      </c>
      <c r="Y31" s="6"/>
      <c r="Z31" s="7"/>
      <c r="AA31" s="7">
        <f t="shared" ref="AA31:AA32" si="43">Z31*Y31</f>
        <v>0</v>
      </c>
    </row>
    <row r="32" spans="1:27" x14ac:dyDescent="0.3">
      <c r="A32" s="75"/>
      <c r="B32" s="15">
        <v>50</v>
      </c>
      <c r="C32" s="15">
        <v>150</v>
      </c>
      <c r="D32" s="15">
        <v>150</v>
      </c>
      <c r="E32" s="15" t="s">
        <v>9</v>
      </c>
      <c r="F32" s="15">
        <v>2</v>
      </c>
      <c r="G32" s="1">
        <f t="shared" si="40"/>
        <v>791.25</v>
      </c>
      <c r="H32" s="1">
        <f t="shared" si="37"/>
        <v>1582.5</v>
      </c>
      <c r="I32" s="10">
        <f t="shared" si="38"/>
        <v>1.1249999999999999E-3</v>
      </c>
      <c r="J32" s="10">
        <f t="shared" si="39"/>
        <v>2.2499999999999998E-3</v>
      </c>
      <c r="K32" s="3">
        <v>90000</v>
      </c>
      <c r="L32" s="3">
        <f t="shared" ref="L32" si="44">K32*I32</f>
        <v>101.24999999999999</v>
      </c>
      <c r="M32" s="4"/>
      <c r="N32" s="11"/>
      <c r="O32" s="5">
        <f t="shared" ref="O32" si="45">N32*M32</f>
        <v>0</v>
      </c>
      <c r="P32" s="6">
        <f>B32*C32*4/10000</f>
        <v>3</v>
      </c>
      <c r="Q32" s="7">
        <v>200</v>
      </c>
      <c r="R32" s="7">
        <f t="shared" ref="R32" si="46">Q32*P32</f>
        <v>600</v>
      </c>
      <c r="S32" s="8">
        <v>2</v>
      </c>
      <c r="T32" s="9">
        <v>0</v>
      </c>
      <c r="U32" s="9">
        <f t="shared" si="41"/>
        <v>0</v>
      </c>
      <c r="V32" s="4">
        <f>D32*B32*5*4/1000000</f>
        <v>0.15</v>
      </c>
      <c r="W32" s="11">
        <v>600</v>
      </c>
      <c r="X32" s="5">
        <f t="shared" si="42"/>
        <v>90</v>
      </c>
      <c r="Y32" s="6"/>
      <c r="Z32" s="7"/>
      <c r="AA32" s="7">
        <f t="shared" si="43"/>
        <v>0</v>
      </c>
    </row>
    <row r="33" spans="1:27" x14ac:dyDescent="0.3">
      <c r="B33" s="76"/>
      <c r="C33" s="76"/>
      <c r="D33" s="76"/>
      <c r="E33" s="76"/>
      <c r="F33" s="76"/>
      <c r="G33" s="77"/>
      <c r="H33" s="14">
        <f>SUM(H31:H32)</f>
        <v>5931.6</v>
      </c>
      <c r="I33" s="10"/>
      <c r="J33" s="10"/>
      <c r="K33" s="3"/>
      <c r="L33" s="3"/>
      <c r="M33" s="4"/>
      <c r="N33" s="11"/>
      <c r="O33" s="5"/>
      <c r="P33" s="6"/>
      <c r="Q33" s="7"/>
      <c r="R33" s="7"/>
      <c r="S33" s="8"/>
      <c r="T33" s="9"/>
      <c r="U33" s="9"/>
      <c r="V33" s="4"/>
      <c r="W33" s="11"/>
      <c r="X33" s="5"/>
      <c r="Y33" s="6"/>
      <c r="Z33" s="7"/>
      <c r="AA33" s="7"/>
    </row>
    <row r="35" spans="1:27" x14ac:dyDescent="0.3">
      <c r="B35" s="68" t="s">
        <v>0</v>
      </c>
      <c r="C35" s="68"/>
      <c r="D35" s="68"/>
      <c r="E35" s="15" t="s">
        <v>1</v>
      </c>
      <c r="F35" s="15" t="s">
        <v>2</v>
      </c>
      <c r="G35" s="15" t="s">
        <v>3</v>
      </c>
      <c r="H35" s="15" t="s">
        <v>4</v>
      </c>
      <c r="I35" s="2" t="s">
        <v>6</v>
      </c>
      <c r="J35" s="12" t="s">
        <v>7</v>
      </c>
      <c r="K35" s="2" t="s">
        <v>3</v>
      </c>
      <c r="L35" s="2" t="s">
        <v>4</v>
      </c>
      <c r="M35" s="4" t="s">
        <v>2</v>
      </c>
      <c r="N35" s="4" t="s">
        <v>3</v>
      </c>
      <c r="O35" s="4" t="s">
        <v>4</v>
      </c>
      <c r="P35" s="6" t="s">
        <v>2</v>
      </c>
      <c r="Q35" s="6" t="s">
        <v>3</v>
      </c>
      <c r="R35" s="6" t="s">
        <v>4</v>
      </c>
      <c r="S35" s="8" t="s">
        <v>2</v>
      </c>
      <c r="T35" s="8" t="s">
        <v>3</v>
      </c>
      <c r="U35" s="8" t="s">
        <v>4</v>
      </c>
      <c r="V35" s="4" t="s">
        <v>2</v>
      </c>
      <c r="W35" s="4" t="s">
        <v>3</v>
      </c>
      <c r="X35" s="4" t="s">
        <v>4</v>
      </c>
      <c r="Y35" s="6" t="s">
        <v>2</v>
      </c>
      <c r="Z35" s="6" t="s">
        <v>3</v>
      </c>
      <c r="AA35" s="6" t="s">
        <v>4</v>
      </c>
    </row>
    <row r="36" spans="1:27" x14ac:dyDescent="0.3">
      <c r="A36" s="18" t="s">
        <v>44</v>
      </c>
      <c r="B36" s="72" t="s">
        <v>13</v>
      </c>
      <c r="C36" s="72"/>
      <c r="D36" s="72"/>
      <c r="E36" s="72"/>
      <c r="F36" s="72"/>
      <c r="G36" s="72"/>
      <c r="H36" s="73"/>
      <c r="I36" s="2"/>
      <c r="J36" s="12"/>
      <c r="K36" s="2"/>
      <c r="L36" s="2"/>
      <c r="M36" s="4"/>
      <c r="N36" s="4"/>
      <c r="O36" s="4"/>
      <c r="P36" s="6"/>
      <c r="Q36" s="6"/>
      <c r="R36" s="6"/>
      <c r="S36" s="8"/>
      <c r="T36" s="8"/>
      <c r="U36" s="8"/>
      <c r="V36" s="4"/>
      <c r="W36" s="4"/>
      <c r="X36" s="4"/>
      <c r="Y36" s="6"/>
      <c r="Z36" s="6"/>
      <c r="AA36" s="6"/>
    </row>
    <row r="37" spans="1:27" x14ac:dyDescent="0.3">
      <c r="A37" s="15" t="s">
        <v>45</v>
      </c>
      <c r="B37" s="15">
        <v>480</v>
      </c>
      <c r="C37" s="15">
        <v>170</v>
      </c>
      <c r="D37" s="15">
        <v>170</v>
      </c>
      <c r="E37" s="15" t="s">
        <v>9</v>
      </c>
      <c r="F37" s="15">
        <v>1</v>
      </c>
      <c r="G37" s="1">
        <f>L37+O37+R37+U37+X37+AA37</f>
        <v>7987.68</v>
      </c>
      <c r="H37" s="14">
        <f t="shared" ref="H37:H39" si="47">G37*F37</f>
        <v>7987.68</v>
      </c>
      <c r="I37" s="10">
        <f t="shared" ref="I37:I39" si="48">B37*C37*D37/1000000000</f>
        <v>1.3872000000000001E-2</v>
      </c>
      <c r="J37" s="10">
        <f t="shared" ref="J37:J39" si="49">I37*F37</f>
        <v>1.3872000000000001E-2</v>
      </c>
      <c r="K37" s="3">
        <v>90000</v>
      </c>
      <c r="L37" s="3">
        <f>K37*I37</f>
        <v>1248.48</v>
      </c>
      <c r="M37" s="13"/>
      <c r="N37" s="11"/>
      <c r="O37" s="5">
        <f>N37*M37</f>
        <v>0</v>
      </c>
      <c r="P37" s="6">
        <f>B37*C37*4/1000000</f>
        <v>0.32640000000000002</v>
      </c>
      <c r="Q37" s="7">
        <v>1500</v>
      </c>
      <c r="R37" s="7">
        <f>Q37*P37</f>
        <v>489.6</v>
      </c>
      <c r="S37" s="8">
        <f>B37*4/1000</f>
        <v>1.92</v>
      </c>
      <c r="T37" s="9">
        <v>600</v>
      </c>
      <c r="U37" s="9">
        <f>T37*S37</f>
        <v>1152</v>
      </c>
      <c r="V37" s="4">
        <f>B37*2*4/1000</f>
        <v>3.84</v>
      </c>
      <c r="W37" s="11">
        <v>1200</v>
      </c>
      <c r="X37" s="5">
        <f>W37*V37</f>
        <v>4608</v>
      </c>
      <c r="Y37" s="6">
        <f>B37*C37*4/1000000</f>
        <v>0.32640000000000002</v>
      </c>
      <c r="Z37" s="7">
        <v>1500</v>
      </c>
      <c r="AA37" s="7">
        <f>Z37*Y37</f>
        <v>489.6</v>
      </c>
    </row>
    <row r="38" spans="1:27" x14ac:dyDescent="0.3">
      <c r="A38" s="15" t="s">
        <v>46</v>
      </c>
      <c r="B38" s="15">
        <v>720</v>
      </c>
      <c r="C38" s="15">
        <v>170</v>
      </c>
      <c r="D38" s="15">
        <v>170</v>
      </c>
      <c r="E38" s="15" t="s">
        <v>9</v>
      </c>
      <c r="F38" s="15">
        <v>1</v>
      </c>
      <c r="G38" s="1">
        <f>L38+O38+R38+U38+X38+AA38</f>
        <v>11981.519999999999</v>
      </c>
      <c r="H38" s="14">
        <f t="shared" si="47"/>
        <v>11981.519999999999</v>
      </c>
      <c r="I38" s="10">
        <f t="shared" si="48"/>
        <v>2.0808E-2</v>
      </c>
      <c r="J38" s="10">
        <f t="shared" si="49"/>
        <v>2.0808E-2</v>
      </c>
      <c r="K38" s="3">
        <v>90000</v>
      </c>
      <c r="L38" s="3">
        <f>K38*I38</f>
        <v>1872.72</v>
      </c>
      <c r="M38" s="13"/>
      <c r="N38" s="11"/>
      <c r="O38" s="5">
        <f>N38*M38</f>
        <v>0</v>
      </c>
      <c r="P38" s="6">
        <f t="shared" ref="P38:P39" si="50">B38*C38*4/1000000</f>
        <v>0.48959999999999998</v>
      </c>
      <c r="Q38" s="7">
        <v>1500</v>
      </c>
      <c r="R38" s="7">
        <f>Q38*P38</f>
        <v>734.4</v>
      </c>
      <c r="S38" s="8">
        <f t="shared" ref="S38:S39" si="51">B38*4/1000</f>
        <v>2.88</v>
      </c>
      <c r="T38" s="9">
        <v>600</v>
      </c>
      <c r="U38" s="9">
        <f>T38*S38</f>
        <v>1728</v>
      </c>
      <c r="V38" s="4">
        <f t="shared" ref="V38:V39" si="52">B38*2*4/1000</f>
        <v>5.76</v>
      </c>
      <c r="W38" s="11">
        <v>1200</v>
      </c>
      <c r="X38" s="5">
        <f>W38*V38</f>
        <v>6912</v>
      </c>
      <c r="Y38" s="6">
        <f>B38*C38*4/1000000</f>
        <v>0.48959999999999998</v>
      </c>
      <c r="Z38" s="7">
        <v>1500</v>
      </c>
      <c r="AA38" s="7">
        <f>Z38*Y38</f>
        <v>734.4</v>
      </c>
    </row>
    <row r="39" spans="1:27" x14ac:dyDescent="0.3">
      <c r="A39" s="15" t="s">
        <v>47</v>
      </c>
      <c r="B39" s="15">
        <v>720</v>
      </c>
      <c r="C39" s="15">
        <v>250</v>
      </c>
      <c r="D39" s="15">
        <v>170</v>
      </c>
      <c r="E39" s="15" t="s">
        <v>9</v>
      </c>
      <c r="F39" s="15">
        <v>1</v>
      </c>
      <c r="G39" s="1">
        <f>L39+O39+R39+U39+X39+AA39</f>
        <v>13554</v>
      </c>
      <c r="H39" s="14">
        <f t="shared" si="47"/>
        <v>13554</v>
      </c>
      <c r="I39" s="10">
        <f t="shared" si="48"/>
        <v>3.0599999999999999E-2</v>
      </c>
      <c r="J39" s="10">
        <f t="shared" si="49"/>
        <v>3.0599999999999999E-2</v>
      </c>
      <c r="K39" s="3">
        <v>90000</v>
      </c>
      <c r="L39" s="3">
        <f>K39*I39</f>
        <v>2754</v>
      </c>
      <c r="M39" s="13"/>
      <c r="N39" s="11"/>
      <c r="O39" s="5">
        <f>N39*M39</f>
        <v>0</v>
      </c>
      <c r="P39" s="6">
        <f t="shared" si="50"/>
        <v>0.72</v>
      </c>
      <c r="Q39" s="7">
        <v>1500</v>
      </c>
      <c r="R39" s="7">
        <f>Q39*P39</f>
        <v>1080</v>
      </c>
      <c r="S39" s="8">
        <f t="shared" si="51"/>
        <v>2.88</v>
      </c>
      <c r="T39" s="9">
        <v>600</v>
      </c>
      <c r="U39" s="9">
        <f>T39*S39</f>
        <v>1728</v>
      </c>
      <c r="V39" s="4">
        <f t="shared" si="52"/>
        <v>5.76</v>
      </c>
      <c r="W39" s="11">
        <v>1200</v>
      </c>
      <c r="X39" s="5">
        <f>W39*V39</f>
        <v>6912</v>
      </c>
      <c r="Y39" s="6">
        <f>B39*C39*4/1000000</f>
        <v>0.72</v>
      </c>
      <c r="Z39" s="7">
        <v>1500</v>
      </c>
      <c r="AA39" s="7">
        <f>Z39*Y39</f>
        <v>1080</v>
      </c>
    </row>
    <row r="41" spans="1:27" x14ac:dyDescent="0.3">
      <c r="B41" s="68" t="s">
        <v>0</v>
      </c>
      <c r="C41" s="68"/>
      <c r="D41" s="68"/>
      <c r="E41" s="15" t="s">
        <v>1</v>
      </c>
      <c r="F41" s="15" t="s">
        <v>2</v>
      </c>
      <c r="G41" s="15" t="s">
        <v>3</v>
      </c>
      <c r="H41" s="15" t="s">
        <v>4</v>
      </c>
      <c r="I41" s="2" t="s">
        <v>6</v>
      </c>
      <c r="J41" s="12" t="s">
        <v>7</v>
      </c>
      <c r="K41" s="2" t="s">
        <v>3</v>
      </c>
      <c r="L41" s="2" t="s">
        <v>4</v>
      </c>
      <c r="M41" s="4" t="s">
        <v>2</v>
      </c>
      <c r="N41" s="4" t="s">
        <v>3</v>
      </c>
      <c r="O41" s="4" t="s">
        <v>4</v>
      </c>
      <c r="P41" s="6" t="s">
        <v>2</v>
      </c>
      <c r="Q41" s="6" t="s">
        <v>3</v>
      </c>
      <c r="R41" s="6" t="s">
        <v>4</v>
      </c>
      <c r="S41" s="8" t="s">
        <v>2</v>
      </c>
      <c r="T41" s="8" t="s">
        <v>3</v>
      </c>
      <c r="U41" s="8" t="s">
        <v>4</v>
      </c>
      <c r="V41" s="4" t="s">
        <v>2</v>
      </c>
      <c r="W41" s="4" t="s">
        <v>3</v>
      </c>
      <c r="X41" s="4" t="s">
        <v>4</v>
      </c>
      <c r="Y41" s="6" t="s">
        <v>2</v>
      </c>
      <c r="Z41" s="6" t="s">
        <v>3</v>
      </c>
      <c r="AA41" s="6" t="s">
        <v>4</v>
      </c>
    </row>
    <row r="42" spans="1:27" x14ac:dyDescent="0.3">
      <c r="B42" s="72" t="s">
        <v>13</v>
      </c>
      <c r="C42" s="72"/>
      <c r="D42" s="72"/>
      <c r="E42" s="72"/>
      <c r="F42" s="72"/>
      <c r="G42" s="72"/>
      <c r="H42" s="73"/>
      <c r="I42" s="2"/>
      <c r="J42" s="12"/>
      <c r="K42" s="2"/>
      <c r="L42" s="2"/>
      <c r="M42" s="4"/>
      <c r="N42" s="4"/>
      <c r="O42" s="4"/>
      <c r="P42" s="6"/>
      <c r="Q42" s="6"/>
      <c r="R42" s="6"/>
      <c r="S42" s="8"/>
      <c r="T42" s="8"/>
      <c r="U42" s="8"/>
      <c r="V42" s="4"/>
      <c r="W42" s="4"/>
      <c r="X42" s="4"/>
      <c r="Y42" s="6"/>
      <c r="Z42" s="6"/>
      <c r="AA42" s="6"/>
    </row>
    <row r="43" spans="1:27" x14ac:dyDescent="0.3">
      <c r="A43" s="15" t="s">
        <v>14</v>
      </c>
      <c r="B43" s="15">
        <v>1000</v>
      </c>
      <c r="C43" s="15">
        <v>250</v>
      </c>
      <c r="D43" s="15">
        <v>160</v>
      </c>
      <c r="E43" s="15" t="s">
        <v>9</v>
      </c>
      <c r="F43" s="15">
        <v>1</v>
      </c>
      <c r="G43" s="1">
        <f>L43+O43+R43+U43+X43+AA43</f>
        <v>5310</v>
      </c>
      <c r="H43" s="14">
        <f t="shared" ref="H43:H44" si="53">G43*F43</f>
        <v>5310</v>
      </c>
      <c r="I43" s="10">
        <f t="shared" ref="I43:I44" si="54">B43*C43*D43/1000000000</f>
        <v>0.04</v>
      </c>
      <c r="J43" s="10">
        <f t="shared" ref="J43:J44" si="55">I43*F43</f>
        <v>0.04</v>
      </c>
      <c r="K43" s="3">
        <v>90000</v>
      </c>
      <c r="L43" s="3">
        <f>K43*I43</f>
        <v>3600</v>
      </c>
      <c r="M43" s="13"/>
      <c r="N43" s="11"/>
      <c r="O43" s="5">
        <f>N43*M43</f>
        <v>0</v>
      </c>
      <c r="P43" s="6">
        <f>B43*(C43+D43+D43)/1000000</f>
        <v>0.56999999999999995</v>
      </c>
      <c r="Q43" s="7">
        <v>1500</v>
      </c>
      <c r="R43" s="7">
        <f>Q43*P43</f>
        <v>854.99999999999989</v>
      </c>
      <c r="S43" s="8"/>
      <c r="T43" s="9"/>
      <c r="U43" s="9">
        <f>T43*S43</f>
        <v>0</v>
      </c>
      <c r="V43" s="4"/>
      <c r="W43" s="11">
        <v>600</v>
      </c>
      <c r="X43" s="5">
        <f>W43*V43</f>
        <v>0</v>
      </c>
      <c r="Y43" s="6">
        <f>(B43*C43+B43*D43*2)/1000000</f>
        <v>0.56999999999999995</v>
      </c>
      <c r="Z43" s="7">
        <v>1500</v>
      </c>
      <c r="AA43" s="7">
        <f>Z43*Y43</f>
        <v>854.99999999999989</v>
      </c>
    </row>
    <row r="44" spans="1:27" x14ac:dyDescent="0.3">
      <c r="A44" s="15" t="s">
        <v>16</v>
      </c>
      <c r="B44" s="15">
        <v>1000</v>
      </c>
      <c r="C44" s="15">
        <v>270</v>
      </c>
      <c r="D44" s="15">
        <v>95</v>
      </c>
      <c r="E44" s="15" t="s">
        <v>9</v>
      </c>
      <c r="F44" s="15">
        <v>1</v>
      </c>
      <c r="G44" s="1">
        <f>L44+O44+R44+U44+X44+AA44</f>
        <v>7903.5</v>
      </c>
      <c r="H44" s="14">
        <f t="shared" si="53"/>
        <v>7903.5</v>
      </c>
      <c r="I44" s="10">
        <f t="shared" si="54"/>
        <v>2.5649999999999999E-2</v>
      </c>
      <c r="J44" s="10">
        <f t="shared" si="55"/>
        <v>2.5649999999999999E-2</v>
      </c>
      <c r="K44" s="3">
        <v>90000</v>
      </c>
      <c r="L44" s="3">
        <f>K44*I44</f>
        <v>2308.5</v>
      </c>
      <c r="M44" s="13"/>
      <c r="N44" s="11"/>
      <c r="O44" s="5">
        <f>N44*M44</f>
        <v>0</v>
      </c>
      <c r="P44" s="6">
        <f>B44*(C44+D44+D44)/1000000</f>
        <v>0.46</v>
      </c>
      <c r="Q44" s="7">
        <v>1500</v>
      </c>
      <c r="R44" s="7">
        <f>Q44*P44</f>
        <v>690</v>
      </c>
      <c r="S44" s="8"/>
      <c r="T44" s="9"/>
      <c r="U44" s="9">
        <f>T44*S44</f>
        <v>0</v>
      </c>
      <c r="V44" s="4">
        <f>B44/1000</f>
        <v>1</v>
      </c>
      <c r="W44" s="11">
        <v>4500</v>
      </c>
      <c r="X44" s="5">
        <f>W44*V44</f>
        <v>4500</v>
      </c>
      <c r="Y44" s="6">
        <f>B44*C44/1000000</f>
        <v>0.27</v>
      </c>
      <c r="Z44" s="7">
        <v>1500</v>
      </c>
      <c r="AA44" s="7">
        <f>Z44*Y44</f>
        <v>405</v>
      </c>
    </row>
    <row r="46" spans="1:27" x14ac:dyDescent="0.3">
      <c r="B46" s="68" t="s">
        <v>0</v>
      </c>
      <c r="C46" s="68"/>
      <c r="D46" s="68"/>
      <c r="E46" s="15" t="s">
        <v>1</v>
      </c>
      <c r="F46" s="15" t="s">
        <v>2</v>
      </c>
      <c r="G46" s="15" t="s">
        <v>3</v>
      </c>
      <c r="H46" s="15" t="s">
        <v>4</v>
      </c>
      <c r="I46" s="2" t="s">
        <v>6</v>
      </c>
      <c r="J46" s="12" t="s">
        <v>7</v>
      </c>
      <c r="K46" s="2" t="s">
        <v>3</v>
      </c>
      <c r="L46" s="2" t="s">
        <v>4</v>
      </c>
      <c r="M46" s="4" t="s">
        <v>2</v>
      </c>
      <c r="N46" s="4" t="s">
        <v>3</v>
      </c>
      <c r="O46" s="4" t="s">
        <v>4</v>
      </c>
      <c r="P46" s="6" t="s">
        <v>2</v>
      </c>
      <c r="Q46" s="6" t="s">
        <v>3</v>
      </c>
      <c r="R46" s="6" t="s">
        <v>4</v>
      </c>
      <c r="S46" s="8" t="s">
        <v>2</v>
      </c>
      <c r="T46" s="8" t="s">
        <v>3</v>
      </c>
      <c r="U46" s="8" t="s">
        <v>4</v>
      </c>
      <c r="V46" s="4" t="s">
        <v>2</v>
      </c>
      <c r="W46" s="4" t="s">
        <v>3</v>
      </c>
      <c r="X46" s="4" t="s">
        <v>4</v>
      </c>
      <c r="Y46" s="6" t="s">
        <v>2</v>
      </c>
      <c r="Z46" s="6" t="s">
        <v>3</v>
      </c>
      <c r="AA46" s="6" t="s">
        <v>4</v>
      </c>
    </row>
    <row r="47" spans="1:27" x14ac:dyDescent="0.3">
      <c r="B47" s="72" t="s">
        <v>13</v>
      </c>
      <c r="C47" s="72"/>
      <c r="D47" s="72"/>
      <c r="E47" s="72"/>
      <c r="F47" s="72"/>
      <c r="G47" s="72"/>
      <c r="H47" s="73"/>
      <c r="I47" s="2"/>
      <c r="J47" s="12"/>
      <c r="K47" s="2"/>
      <c r="L47" s="2"/>
      <c r="M47" s="4"/>
      <c r="N47" s="4"/>
      <c r="O47" s="4"/>
      <c r="P47" s="6"/>
      <c r="Q47" s="6"/>
      <c r="R47" s="6"/>
      <c r="S47" s="8"/>
      <c r="T47" s="8"/>
      <c r="U47" s="8"/>
      <c r="V47" s="4"/>
      <c r="W47" s="4"/>
      <c r="X47" s="4"/>
      <c r="Y47" s="6"/>
      <c r="Z47" s="6"/>
      <c r="AA47" s="6"/>
    </row>
    <row r="48" spans="1:27" x14ac:dyDescent="0.3">
      <c r="A48" s="15" t="s">
        <v>17</v>
      </c>
      <c r="B48" s="15">
        <v>1000</v>
      </c>
      <c r="C48" s="15">
        <v>250</v>
      </c>
      <c r="D48" s="15">
        <v>80</v>
      </c>
      <c r="E48" s="15" t="s">
        <v>9</v>
      </c>
      <c r="F48" s="15">
        <v>1</v>
      </c>
      <c r="G48" s="1">
        <f>L48+O48+R48+U48+X48+AA48</f>
        <v>6500</v>
      </c>
      <c r="H48" s="14">
        <f t="shared" ref="H48:H49" si="56">G48*F48</f>
        <v>6500</v>
      </c>
      <c r="I48" s="10">
        <f t="shared" ref="I48:I49" si="57">B48*C48*D48/1000000000</f>
        <v>0.02</v>
      </c>
      <c r="J48" s="10">
        <f t="shared" ref="J48:J49" si="58">I48*F48</f>
        <v>0.02</v>
      </c>
      <c r="K48" s="3">
        <v>90000</v>
      </c>
      <c r="L48" s="3">
        <f>K48*I48</f>
        <v>1800</v>
      </c>
      <c r="M48" s="13"/>
      <c r="N48" s="11"/>
      <c r="O48" s="5">
        <f>N48*M48</f>
        <v>0</v>
      </c>
      <c r="P48" s="6">
        <f>B48*D48*2/10000</f>
        <v>16</v>
      </c>
      <c r="Q48" s="7">
        <v>200</v>
      </c>
      <c r="R48" s="7">
        <f>Q48*P48</f>
        <v>3200</v>
      </c>
      <c r="S48" s="8"/>
      <c r="T48" s="9"/>
      <c r="U48" s="9">
        <f>T48*S48</f>
        <v>0</v>
      </c>
      <c r="V48" s="4">
        <f>B48*25*25*2/1000000</f>
        <v>1.25</v>
      </c>
      <c r="W48" s="11">
        <v>600</v>
      </c>
      <c r="X48" s="5">
        <f>W48*V48</f>
        <v>750</v>
      </c>
      <c r="Y48" s="6">
        <f>B48*C48*2/1000000</f>
        <v>0.5</v>
      </c>
      <c r="Z48" s="7">
        <v>1500</v>
      </c>
      <c r="AA48" s="7">
        <f>Z48*Y48</f>
        <v>750</v>
      </c>
    </row>
    <row r="49" spans="1:35" x14ac:dyDescent="0.3">
      <c r="A49" s="15" t="s">
        <v>18</v>
      </c>
      <c r="B49" s="15">
        <v>1000</v>
      </c>
      <c r="C49" s="15">
        <v>270</v>
      </c>
      <c r="D49" s="15">
        <v>95</v>
      </c>
      <c r="E49" s="15" t="s">
        <v>9</v>
      </c>
      <c r="F49" s="15">
        <v>1</v>
      </c>
      <c r="G49" s="1">
        <f>L49+O49+R49+U49+X49+AA49</f>
        <v>12618.5</v>
      </c>
      <c r="H49" s="14">
        <f t="shared" si="56"/>
        <v>12618.5</v>
      </c>
      <c r="I49" s="10">
        <f t="shared" si="57"/>
        <v>2.5649999999999999E-2</v>
      </c>
      <c r="J49" s="10">
        <f t="shared" si="58"/>
        <v>2.5649999999999999E-2</v>
      </c>
      <c r="K49" s="3">
        <v>90000</v>
      </c>
      <c r="L49" s="3">
        <f>K49*I49</f>
        <v>2308.5</v>
      </c>
      <c r="M49" s="13"/>
      <c r="N49" s="11"/>
      <c r="O49" s="5">
        <f>N49*M49</f>
        <v>0</v>
      </c>
      <c r="P49" s="6">
        <f>B49*D49*2/10000</f>
        <v>19</v>
      </c>
      <c r="Q49" s="7">
        <v>200</v>
      </c>
      <c r="R49" s="7">
        <f>Q49*P49</f>
        <v>3800</v>
      </c>
      <c r="S49" s="8"/>
      <c r="T49" s="9"/>
      <c r="U49" s="9">
        <f>T49*S49</f>
        <v>0</v>
      </c>
      <c r="V49" s="4">
        <f>B49*D49*50*2/1000000</f>
        <v>9.5</v>
      </c>
      <c r="W49" s="11">
        <v>600</v>
      </c>
      <c r="X49" s="5">
        <f>W49*V49</f>
        <v>5700</v>
      </c>
      <c r="Y49" s="6">
        <f>B49*C49*2/1000000</f>
        <v>0.54</v>
      </c>
      <c r="Z49" s="7">
        <v>1500</v>
      </c>
      <c r="AA49" s="7">
        <f>Z49*Y49</f>
        <v>810</v>
      </c>
    </row>
    <row r="52" spans="1:35" x14ac:dyDescent="0.3">
      <c r="A52" s="71" t="s">
        <v>48</v>
      </c>
      <c r="B52" s="71"/>
      <c r="C52" s="71"/>
      <c r="D52" s="71"/>
      <c r="E52" s="71"/>
      <c r="F52" s="71"/>
      <c r="G52" s="20"/>
      <c r="H52" s="20"/>
    </row>
    <row r="53" spans="1:35" x14ac:dyDescent="0.3">
      <c r="G53" s="21"/>
      <c r="H53" s="21"/>
    </row>
    <row r="54" spans="1:35" x14ac:dyDescent="0.3">
      <c r="A54" s="63" t="s">
        <v>58</v>
      </c>
      <c r="B54" s="63"/>
      <c r="C54" s="63"/>
      <c r="D54" s="63"/>
      <c r="E54" s="63"/>
      <c r="F54" s="63"/>
      <c r="G54" s="21"/>
      <c r="H54" s="63" t="s">
        <v>62</v>
      </c>
      <c r="I54" s="63"/>
      <c r="J54" s="63"/>
      <c r="K54" s="63"/>
      <c r="L54" s="63"/>
      <c r="M54" s="63"/>
      <c r="O54" s="63" t="s">
        <v>64</v>
      </c>
      <c r="P54" s="63"/>
      <c r="Q54" s="63"/>
      <c r="R54" s="63"/>
      <c r="S54" s="63"/>
      <c r="T54" s="63"/>
      <c r="V54" s="63"/>
      <c r="W54" s="63"/>
      <c r="X54" s="63"/>
      <c r="Y54" s="63"/>
      <c r="Z54" s="63"/>
      <c r="AA54" s="63"/>
      <c r="AC54" s="63" t="s">
        <v>67</v>
      </c>
      <c r="AD54" s="63"/>
      <c r="AE54" s="63"/>
      <c r="AF54" s="63"/>
      <c r="AG54" s="63"/>
      <c r="AH54" s="63"/>
    </row>
    <row r="55" spans="1:35" x14ac:dyDescent="0.3">
      <c r="A55" s="22" t="s">
        <v>49</v>
      </c>
      <c r="B55" s="22" t="s">
        <v>2</v>
      </c>
      <c r="C55" s="62" t="s">
        <v>3</v>
      </c>
      <c r="D55" s="62"/>
      <c r="E55" s="62" t="s">
        <v>50</v>
      </c>
      <c r="F55" s="62"/>
      <c r="H55" s="22" t="s">
        <v>49</v>
      </c>
      <c r="I55" s="22" t="s">
        <v>2</v>
      </c>
      <c r="J55" s="62" t="s">
        <v>3</v>
      </c>
      <c r="K55" s="62"/>
      <c r="L55" s="62" t="s">
        <v>50</v>
      </c>
      <c r="M55" s="62"/>
      <c r="O55" s="22" t="s">
        <v>49</v>
      </c>
      <c r="P55" s="22" t="s">
        <v>2</v>
      </c>
      <c r="Q55" s="62" t="s">
        <v>3</v>
      </c>
      <c r="R55" s="62"/>
      <c r="S55" s="62" t="s">
        <v>50</v>
      </c>
      <c r="T55" s="62"/>
      <c r="V55" s="22"/>
      <c r="W55" s="22"/>
      <c r="X55" s="62"/>
      <c r="Y55" s="62"/>
      <c r="Z55" s="62"/>
      <c r="AA55" s="62"/>
      <c r="AC55" s="22" t="s">
        <v>49</v>
      </c>
      <c r="AD55" s="22" t="s">
        <v>2</v>
      </c>
      <c r="AE55" s="62" t="s">
        <v>3</v>
      </c>
      <c r="AF55" s="62"/>
      <c r="AG55" s="62" t="s">
        <v>50</v>
      </c>
      <c r="AH55" s="62"/>
    </row>
    <row r="56" spans="1:35" x14ac:dyDescent="0.3">
      <c r="A56" s="19" t="s">
        <v>51</v>
      </c>
      <c r="B56" s="15">
        <v>38</v>
      </c>
      <c r="C56" s="54">
        <f>H4</f>
        <v>8240.4</v>
      </c>
      <c r="D56" s="54"/>
      <c r="E56" s="54">
        <f>C56*B56</f>
        <v>313135.2</v>
      </c>
      <c r="F56" s="54"/>
      <c r="H56" s="19" t="s">
        <v>69</v>
      </c>
      <c r="I56" s="15">
        <v>40</v>
      </c>
      <c r="J56" s="54">
        <f>G11</f>
        <v>6973.2</v>
      </c>
      <c r="K56" s="54"/>
      <c r="L56" s="54">
        <f>J56*I56</f>
        <v>278928</v>
      </c>
      <c r="M56" s="54"/>
      <c r="O56" s="19" t="s">
        <v>70</v>
      </c>
      <c r="P56" s="15">
        <v>38</v>
      </c>
      <c r="Q56" s="54">
        <f>H18</f>
        <v>8240.4</v>
      </c>
      <c r="R56" s="54"/>
      <c r="S56" s="54">
        <f>Q56*P56</f>
        <v>313135.2</v>
      </c>
      <c r="T56" s="54"/>
      <c r="V56" s="19"/>
      <c r="W56" s="15"/>
      <c r="X56" s="54"/>
      <c r="Y56" s="54"/>
      <c r="Z56" s="54"/>
      <c r="AA56" s="54"/>
      <c r="AC56" s="19" t="s">
        <v>75</v>
      </c>
      <c r="AD56" s="15">
        <v>38</v>
      </c>
      <c r="AE56" s="54">
        <f>H30</f>
        <v>5493.6</v>
      </c>
      <c r="AF56" s="54"/>
      <c r="AG56" s="54">
        <f>AE56*AD56</f>
        <v>208756.80000000002</v>
      </c>
      <c r="AH56" s="54"/>
    </row>
    <row r="57" spans="1:35" x14ac:dyDescent="0.3">
      <c r="A57" s="19" t="s">
        <v>52</v>
      </c>
      <c r="B57" s="15">
        <v>1</v>
      </c>
      <c r="C57" s="54">
        <f>G38</f>
        <v>11981.519999999999</v>
      </c>
      <c r="D57" s="54"/>
      <c r="E57" s="54">
        <f t="shared" ref="E57:E60" si="59">C57*B57</f>
        <v>11981.519999999999</v>
      </c>
      <c r="F57" s="54"/>
      <c r="H57" s="19" t="s">
        <v>52</v>
      </c>
      <c r="I57" s="15">
        <v>1</v>
      </c>
      <c r="J57" s="54">
        <f>H38</f>
        <v>11981.519999999999</v>
      </c>
      <c r="K57" s="54"/>
      <c r="L57" s="54">
        <f t="shared" ref="L57:L60" si="60">J57*I57</f>
        <v>11981.519999999999</v>
      </c>
      <c r="M57" s="54"/>
      <c r="O57" s="19" t="s">
        <v>52</v>
      </c>
      <c r="P57" s="15">
        <v>1</v>
      </c>
      <c r="Q57" s="54">
        <f>H38</f>
        <v>11981.519999999999</v>
      </c>
      <c r="R57" s="54"/>
      <c r="S57" s="54">
        <f t="shared" ref="S57:S60" si="61">Q57*P57</f>
        <v>11981.519999999999</v>
      </c>
      <c r="T57" s="54"/>
      <c r="V57" s="19"/>
      <c r="W57" s="15"/>
      <c r="X57" s="54"/>
      <c r="Y57" s="54"/>
      <c r="Z57" s="54"/>
      <c r="AA57" s="54"/>
      <c r="AC57" s="19" t="s">
        <v>77</v>
      </c>
      <c r="AD57" s="15">
        <v>3</v>
      </c>
      <c r="AE57" s="54">
        <f>H37</f>
        <v>7987.68</v>
      </c>
      <c r="AF57" s="54"/>
      <c r="AG57" s="54">
        <f t="shared" ref="AG57:AG60" si="62">AE57*AD57</f>
        <v>23963.040000000001</v>
      </c>
      <c r="AH57" s="54"/>
    </row>
    <row r="58" spans="1:35" x14ac:dyDescent="0.3">
      <c r="A58" s="19" t="s">
        <v>53</v>
      </c>
      <c r="B58" s="15">
        <v>2</v>
      </c>
      <c r="C58" s="54">
        <f>G39</f>
        <v>13554</v>
      </c>
      <c r="D58" s="54"/>
      <c r="E58" s="54">
        <f t="shared" si="59"/>
        <v>27108</v>
      </c>
      <c r="F58" s="54"/>
      <c r="H58" s="19" t="s">
        <v>53</v>
      </c>
      <c r="I58" s="15">
        <v>2</v>
      </c>
      <c r="J58" s="54">
        <f>H39</f>
        <v>13554</v>
      </c>
      <c r="K58" s="54"/>
      <c r="L58" s="54">
        <f t="shared" si="60"/>
        <v>27108</v>
      </c>
      <c r="M58" s="54"/>
      <c r="O58" s="19" t="s">
        <v>53</v>
      </c>
      <c r="P58" s="15">
        <v>2</v>
      </c>
      <c r="Q58" s="54">
        <f>H39</f>
        <v>13554</v>
      </c>
      <c r="R58" s="54"/>
      <c r="S58" s="54">
        <f t="shared" si="61"/>
        <v>27108</v>
      </c>
      <c r="T58" s="54"/>
      <c r="V58" s="19"/>
      <c r="W58" s="15"/>
      <c r="X58" s="54"/>
      <c r="Y58" s="54"/>
      <c r="Z58" s="54"/>
      <c r="AA58" s="54"/>
      <c r="AC58" s="19" t="s">
        <v>53</v>
      </c>
      <c r="AD58" s="15">
        <v>0</v>
      </c>
      <c r="AE58" s="54">
        <f>AI39</f>
        <v>0</v>
      </c>
      <c r="AF58" s="54"/>
      <c r="AG58" s="54">
        <f t="shared" si="62"/>
        <v>0</v>
      </c>
      <c r="AH58" s="54"/>
    </row>
    <row r="59" spans="1:35" x14ac:dyDescent="0.3">
      <c r="A59" s="19" t="s">
        <v>54</v>
      </c>
      <c r="B59" s="15">
        <v>10</v>
      </c>
      <c r="C59" s="54">
        <f>G43</f>
        <v>5310</v>
      </c>
      <c r="D59" s="54"/>
      <c r="E59" s="54">
        <f t="shared" si="59"/>
        <v>53100</v>
      </c>
      <c r="F59" s="54"/>
      <c r="H59" s="19" t="s">
        <v>54</v>
      </c>
      <c r="I59" s="15">
        <v>10</v>
      </c>
      <c r="J59" s="54">
        <f>H43</f>
        <v>5310</v>
      </c>
      <c r="K59" s="54"/>
      <c r="L59" s="54">
        <f t="shared" si="60"/>
        <v>53100</v>
      </c>
      <c r="M59" s="54"/>
      <c r="O59" s="19" t="s">
        <v>54</v>
      </c>
      <c r="P59" s="15">
        <v>10</v>
      </c>
      <c r="Q59" s="54">
        <f>H43</f>
        <v>5310</v>
      </c>
      <c r="R59" s="54"/>
      <c r="S59" s="54">
        <f t="shared" si="61"/>
        <v>53100</v>
      </c>
      <c r="T59" s="54"/>
      <c r="V59" s="19"/>
      <c r="W59" s="15"/>
      <c r="X59" s="54"/>
      <c r="Y59" s="54"/>
      <c r="Z59" s="54"/>
      <c r="AA59" s="54"/>
      <c r="AC59" s="19" t="s">
        <v>54</v>
      </c>
      <c r="AD59" s="15">
        <v>10</v>
      </c>
      <c r="AE59" s="54">
        <f>H43</f>
        <v>5310</v>
      </c>
      <c r="AF59" s="54"/>
      <c r="AG59" s="54">
        <f t="shared" si="62"/>
        <v>53100</v>
      </c>
      <c r="AH59" s="54"/>
    </row>
    <row r="60" spans="1:35" x14ac:dyDescent="0.3">
      <c r="A60" s="19" t="s">
        <v>55</v>
      </c>
      <c r="B60" s="15">
        <v>10</v>
      </c>
      <c r="C60" s="54">
        <f>G48</f>
        <v>6500</v>
      </c>
      <c r="D60" s="54"/>
      <c r="E60" s="54">
        <f t="shared" si="59"/>
        <v>65000</v>
      </c>
      <c r="F60" s="54"/>
      <c r="H60" s="19" t="s">
        <v>55</v>
      </c>
      <c r="I60" s="15">
        <v>10</v>
      </c>
      <c r="J60" s="54">
        <f>H48</f>
        <v>6500</v>
      </c>
      <c r="K60" s="54"/>
      <c r="L60" s="54">
        <f t="shared" si="60"/>
        <v>65000</v>
      </c>
      <c r="M60" s="54"/>
      <c r="O60" s="19" t="s">
        <v>55</v>
      </c>
      <c r="P60" s="15">
        <v>10</v>
      </c>
      <c r="Q60" s="54">
        <f>H48</f>
        <v>6500</v>
      </c>
      <c r="R60" s="54"/>
      <c r="S60" s="54">
        <f t="shared" si="61"/>
        <v>65000</v>
      </c>
      <c r="T60" s="54"/>
      <c r="V60" s="19"/>
      <c r="W60" s="15"/>
      <c r="X60" s="54"/>
      <c r="Y60" s="54"/>
      <c r="Z60" s="54"/>
      <c r="AA60" s="54"/>
      <c r="AC60" s="19" t="s">
        <v>55</v>
      </c>
      <c r="AD60" s="15">
        <v>10</v>
      </c>
      <c r="AE60" s="54">
        <f>H48</f>
        <v>6500</v>
      </c>
      <c r="AF60" s="54"/>
      <c r="AG60" s="54">
        <f t="shared" si="62"/>
        <v>65000</v>
      </c>
      <c r="AH60" s="54"/>
    </row>
    <row r="61" spans="1:35" x14ac:dyDescent="0.3">
      <c r="A61" s="59" t="s">
        <v>56</v>
      </c>
      <c r="B61" s="60"/>
      <c r="C61" s="60"/>
      <c r="D61" s="61"/>
      <c r="E61" s="54">
        <f>SUM(E56:F60)</f>
        <v>470324.72000000003</v>
      </c>
      <c r="F61" s="54"/>
      <c r="H61" s="59" t="s">
        <v>56</v>
      </c>
      <c r="I61" s="60"/>
      <c r="J61" s="60"/>
      <c r="K61" s="61"/>
      <c r="L61" s="54">
        <f>SUM(L56:M60)</f>
        <v>436117.52</v>
      </c>
      <c r="M61" s="54"/>
      <c r="O61" s="59" t="s">
        <v>56</v>
      </c>
      <c r="P61" s="60"/>
      <c r="Q61" s="60"/>
      <c r="R61" s="61"/>
      <c r="S61" s="54">
        <f>SUM(S56:T60)</f>
        <v>470324.72000000003</v>
      </c>
      <c r="T61" s="54"/>
      <c r="V61" s="59"/>
      <c r="W61" s="60"/>
      <c r="X61" s="60"/>
      <c r="Y61" s="61"/>
      <c r="Z61" s="54"/>
      <c r="AA61" s="54"/>
      <c r="AC61" s="59" t="s">
        <v>56</v>
      </c>
      <c r="AD61" s="60"/>
      <c r="AE61" s="60"/>
      <c r="AF61" s="61"/>
      <c r="AG61" s="54">
        <f>SUM(AG56:AH60)</f>
        <v>350819.84000000003</v>
      </c>
      <c r="AH61" s="54"/>
    </row>
    <row r="62" spans="1:35" x14ac:dyDescent="0.3">
      <c r="A62" s="55" t="s">
        <v>57</v>
      </c>
      <c r="B62" s="56"/>
      <c r="C62" s="56"/>
      <c r="D62" s="57"/>
      <c r="E62" s="58">
        <f>E61/10</f>
        <v>47032.472000000002</v>
      </c>
      <c r="F62" s="58"/>
      <c r="G62" s="24">
        <f>E62</f>
        <v>47032.472000000002</v>
      </c>
      <c r="H62" s="55" t="s">
        <v>57</v>
      </c>
      <c r="I62" s="56"/>
      <c r="J62" s="56"/>
      <c r="K62" s="57"/>
      <c r="L62" s="58">
        <f>L61/10</f>
        <v>43611.752</v>
      </c>
      <c r="M62" s="58"/>
      <c r="N62" s="24">
        <f>L62</f>
        <v>43611.752</v>
      </c>
      <c r="O62" s="55" t="s">
        <v>57</v>
      </c>
      <c r="P62" s="56"/>
      <c r="Q62" s="56"/>
      <c r="R62" s="57"/>
      <c r="S62" s="58">
        <f>S61/10</f>
        <v>47032.472000000002</v>
      </c>
      <c r="T62" s="58"/>
      <c r="U62" s="24">
        <f>S62</f>
        <v>47032.472000000002</v>
      </c>
      <c r="V62" s="55"/>
      <c r="W62" s="56"/>
      <c r="X62" s="56"/>
      <c r="Y62" s="57"/>
      <c r="Z62" s="58"/>
      <c r="AA62" s="58"/>
      <c r="AB62" s="24"/>
      <c r="AC62" s="55" t="s">
        <v>57</v>
      </c>
      <c r="AD62" s="56"/>
      <c r="AE62" s="56"/>
      <c r="AF62" s="57"/>
      <c r="AG62" s="58">
        <f>AG61/10</f>
        <v>35081.984000000004</v>
      </c>
      <c r="AH62" s="58"/>
      <c r="AI62" s="24">
        <f>AG62</f>
        <v>35081.984000000004</v>
      </c>
    </row>
    <row r="63" spans="1:35" x14ac:dyDescent="0.3">
      <c r="A63" s="34"/>
      <c r="B63" s="34"/>
      <c r="C63" s="34"/>
      <c r="D63" s="34"/>
      <c r="E63" s="35"/>
      <c r="F63" s="35"/>
      <c r="G63" s="24"/>
      <c r="H63" s="34"/>
      <c r="I63" s="34"/>
      <c r="J63" s="34"/>
      <c r="K63" s="34"/>
      <c r="L63" s="35"/>
      <c r="M63" s="35"/>
      <c r="N63" s="24"/>
      <c r="O63" s="34"/>
      <c r="P63" s="34"/>
      <c r="Q63" s="34"/>
      <c r="R63" s="34"/>
      <c r="S63" s="35"/>
      <c r="T63" s="35"/>
      <c r="U63" s="24"/>
      <c r="V63" s="34"/>
      <c r="W63" s="34"/>
      <c r="X63" s="34"/>
      <c r="Y63" s="34"/>
      <c r="Z63" s="35"/>
      <c r="AA63" s="35"/>
      <c r="AB63" s="24"/>
      <c r="AC63" s="34"/>
      <c r="AD63" s="34"/>
      <c r="AE63" s="34"/>
      <c r="AF63" s="34"/>
      <c r="AG63" s="35"/>
      <c r="AH63" s="35"/>
      <c r="AI63" s="24"/>
    </row>
    <row r="64" spans="1:35" x14ac:dyDescent="0.3">
      <c r="G64" s="24"/>
    </row>
    <row r="65" spans="1:35" x14ac:dyDescent="0.3">
      <c r="A65" s="63" t="s">
        <v>127</v>
      </c>
      <c r="B65" s="63"/>
      <c r="C65" s="63"/>
      <c r="D65" s="63"/>
      <c r="E65" s="63"/>
      <c r="F65" s="63"/>
      <c r="G65" s="21"/>
      <c r="H65" s="63" t="s">
        <v>128</v>
      </c>
      <c r="I65" s="63"/>
      <c r="J65" s="63"/>
      <c r="K65" s="63"/>
      <c r="L65" s="63"/>
      <c r="M65" s="63"/>
      <c r="O65" s="63" t="s">
        <v>129</v>
      </c>
      <c r="P65" s="63"/>
      <c r="Q65" s="63"/>
      <c r="R65" s="63"/>
      <c r="S65" s="63"/>
      <c r="T65" s="63"/>
      <c r="V65" s="63"/>
      <c r="W65" s="63"/>
      <c r="X65" s="63"/>
      <c r="Y65" s="63"/>
      <c r="Z65" s="63"/>
      <c r="AA65" s="63"/>
      <c r="AC65" s="63" t="s">
        <v>130</v>
      </c>
      <c r="AD65" s="63"/>
      <c r="AE65" s="63"/>
      <c r="AF65" s="63"/>
      <c r="AG65" s="63"/>
      <c r="AH65" s="63"/>
    </row>
    <row r="66" spans="1:35" x14ac:dyDescent="0.3">
      <c r="A66" s="32" t="s">
        <v>49</v>
      </c>
      <c r="B66" s="32" t="s">
        <v>2</v>
      </c>
      <c r="C66" s="62" t="s">
        <v>3</v>
      </c>
      <c r="D66" s="62"/>
      <c r="E66" s="62" t="s">
        <v>50</v>
      </c>
      <c r="F66" s="62"/>
      <c r="H66" s="32" t="s">
        <v>49</v>
      </c>
      <c r="I66" s="32" t="s">
        <v>2</v>
      </c>
      <c r="J66" s="62" t="s">
        <v>3</v>
      </c>
      <c r="K66" s="62"/>
      <c r="L66" s="62" t="s">
        <v>50</v>
      </c>
      <c r="M66" s="62"/>
      <c r="O66" s="32" t="s">
        <v>49</v>
      </c>
      <c r="P66" s="32" t="s">
        <v>2</v>
      </c>
      <c r="Q66" s="62" t="s">
        <v>3</v>
      </c>
      <c r="R66" s="62"/>
      <c r="S66" s="62" t="s">
        <v>50</v>
      </c>
      <c r="T66" s="62"/>
      <c r="V66" s="32"/>
      <c r="W66" s="32"/>
      <c r="X66" s="62"/>
      <c r="Y66" s="62"/>
      <c r="Z66" s="62"/>
      <c r="AA66" s="62"/>
      <c r="AC66" s="32" t="s">
        <v>49</v>
      </c>
      <c r="AD66" s="32" t="s">
        <v>2</v>
      </c>
      <c r="AE66" s="62" t="s">
        <v>3</v>
      </c>
      <c r="AF66" s="62"/>
      <c r="AG66" s="62" t="s">
        <v>50</v>
      </c>
      <c r="AH66" s="62"/>
    </row>
    <row r="67" spans="1:35" x14ac:dyDescent="0.3">
      <c r="A67" s="19" t="s">
        <v>51</v>
      </c>
      <c r="B67" s="31">
        <v>38</v>
      </c>
      <c r="C67" s="54">
        <f>H4</f>
        <v>8240.4</v>
      </c>
      <c r="D67" s="54"/>
      <c r="E67" s="54">
        <f>C67*B67</f>
        <v>313135.2</v>
      </c>
      <c r="F67" s="54"/>
      <c r="H67" s="19" t="s">
        <v>69</v>
      </c>
      <c r="I67" s="31">
        <v>40</v>
      </c>
      <c r="J67" s="54">
        <f>H11</f>
        <v>6973.2</v>
      </c>
      <c r="K67" s="54"/>
      <c r="L67" s="54">
        <f>J67*I67</f>
        <v>278928</v>
      </c>
      <c r="M67" s="54"/>
      <c r="O67" s="19" t="s">
        <v>70</v>
      </c>
      <c r="P67" s="31">
        <v>38</v>
      </c>
      <c r="Q67" s="54">
        <f>H18</f>
        <v>8240.4</v>
      </c>
      <c r="R67" s="54"/>
      <c r="S67" s="54">
        <f>Q67*P67</f>
        <v>313135.2</v>
      </c>
      <c r="T67" s="54"/>
      <c r="V67" s="19"/>
      <c r="W67" s="31"/>
      <c r="X67" s="54"/>
      <c r="Y67" s="54"/>
      <c r="Z67" s="54"/>
      <c r="AA67" s="54"/>
      <c r="AC67" s="19" t="s">
        <v>75</v>
      </c>
      <c r="AD67" s="31">
        <v>38</v>
      </c>
      <c r="AE67" s="54">
        <f>H30</f>
        <v>5493.6</v>
      </c>
      <c r="AF67" s="54"/>
      <c r="AG67" s="54">
        <f>AE67*AD67</f>
        <v>208756.80000000002</v>
      </c>
      <c r="AH67" s="54"/>
    </row>
    <row r="68" spans="1:35" x14ac:dyDescent="0.3">
      <c r="A68" s="19" t="s">
        <v>52</v>
      </c>
      <c r="B68" s="31">
        <v>1</v>
      </c>
      <c r="C68" s="54">
        <f>H38</f>
        <v>11981.519999999999</v>
      </c>
      <c r="D68" s="54"/>
      <c r="E68" s="54">
        <f t="shared" ref="E68:E71" si="63">C68*B68</f>
        <v>11981.519999999999</v>
      </c>
      <c r="F68" s="54"/>
      <c r="H68" s="19" t="s">
        <v>52</v>
      </c>
      <c r="I68" s="31">
        <v>1</v>
      </c>
      <c r="J68" s="54">
        <f>H38</f>
        <v>11981.519999999999</v>
      </c>
      <c r="K68" s="54"/>
      <c r="L68" s="54">
        <f t="shared" ref="L68:L71" si="64">J68*I68</f>
        <v>11981.519999999999</v>
      </c>
      <c r="M68" s="54"/>
      <c r="O68" s="19" t="s">
        <v>52</v>
      </c>
      <c r="P68" s="31">
        <v>1</v>
      </c>
      <c r="Q68" s="54">
        <f>H38</f>
        <v>11981.519999999999</v>
      </c>
      <c r="R68" s="54"/>
      <c r="S68" s="54">
        <f t="shared" ref="S68:S71" si="65">Q68*P68</f>
        <v>11981.519999999999</v>
      </c>
      <c r="T68" s="54"/>
      <c r="V68" s="19"/>
      <c r="W68" s="31"/>
      <c r="X68" s="54"/>
      <c r="Y68" s="54"/>
      <c r="Z68" s="54"/>
      <c r="AA68" s="54"/>
      <c r="AC68" s="19" t="s">
        <v>77</v>
      </c>
      <c r="AD68" s="31">
        <v>3</v>
      </c>
      <c r="AE68" s="54">
        <f>H37</f>
        <v>7987.68</v>
      </c>
      <c r="AF68" s="54"/>
      <c r="AG68" s="54">
        <f t="shared" ref="AG68:AG71" si="66">AE68*AD68</f>
        <v>23963.040000000001</v>
      </c>
      <c r="AH68" s="54"/>
    </row>
    <row r="69" spans="1:35" x14ac:dyDescent="0.3">
      <c r="A69" s="19" t="s">
        <v>53</v>
      </c>
      <c r="B69" s="31">
        <v>2</v>
      </c>
      <c r="C69" s="54">
        <f>H39</f>
        <v>13554</v>
      </c>
      <c r="D69" s="54"/>
      <c r="E69" s="54">
        <f t="shared" si="63"/>
        <v>27108</v>
      </c>
      <c r="F69" s="54"/>
      <c r="H69" s="19" t="s">
        <v>53</v>
      </c>
      <c r="I69" s="31">
        <v>2</v>
      </c>
      <c r="J69" s="54">
        <f>H39</f>
        <v>13554</v>
      </c>
      <c r="K69" s="54"/>
      <c r="L69" s="54">
        <f t="shared" si="64"/>
        <v>27108</v>
      </c>
      <c r="M69" s="54"/>
      <c r="O69" s="19" t="s">
        <v>53</v>
      </c>
      <c r="P69" s="31">
        <v>2</v>
      </c>
      <c r="Q69" s="54">
        <f>H39</f>
        <v>13554</v>
      </c>
      <c r="R69" s="54"/>
      <c r="S69" s="54">
        <f t="shared" si="65"/>
        <v>27108</v>
      </c>
      <c r="T69" s="54"/>
      <c r="V69" s="19"/>
      <c r="W69" s="31"/>
      <c r="X69" s="54"/>
      <c r="Y69" s="54"/>
      <c r="Z69" s="54"/>
      <c r="AA69" s="54"/>
      <c r="AC69" s="19" t="s">
        <v>53</v>
      </c>
      <c r="AD69" s="31">
        <v>0</v>
      </c>
      <c r="AE69" s="54">
        <f>AI50</f>
        <v>0</v>
      </c>
      <c r="AF69" s="54"/>
      <c r="AG69" s="54">
        <f t="shared" si="66"/>
        <v>0</v>
      </c>
      <c r="AH69" s="54"/>
    </row>
    <row r="70" spans="1:35" x14ac:dyDescent="0.3">
      <c r="A70" s="19" t="s">
        <v>60</v>
      </c>
      <c r="B70" s="31">
        <v>10</v>
      </c>
      <c r="C70" s="54">
        <f>H44</f>
        <v>7903.5</v>
      </c>
      <c r="D70" s="54"/>
      <c r="E70" s="54">
        <f t="shared" si="63"/>
        <v>79035</v>
      </c>
      <c r="F70" s="54"/>
      <c r="H70" s="19" t="s">
        <v>60</v>
      </c>
      <c r="I70" s="31">
        <v>10</v>
      </c>
      <c r="J70" s="54">
        <f>H44</f>
        <v>7903.5</v>
      </c>
      <c r="K70" s="54"/>
      <c r="L70" s="54">
        <f t="shared" si="64"/>
        <v>79035</v>
      </c>
      <c r="M70" s="54"/>
      <c r="O70" s="19" t="s">
        <v>60</v>
      </c>
      <c r="P70" s="31">
        <v>10</v>
      </c>
      <c r="Q70" s="54">
        <f>H44</f>
        <v>7903.5</v>
      </c>
      <c r="R70" s="54"/>
      <c r="S70" s="54">
        <f t="shared" si="65"/>
        <v>79035</v>
      </c>
      <c r="T70" s="54"/>
      <c r="V70" s="19"/>
      <c r="W70" s="31"/>
      <c r="X70" s="54"/>
      <c r="Y70" s="54"/>
      <c r="Z70" s="54"/>
      <c r="AA70" s="54"/>
      <c r="AC70" s="19" t="s">
        <v>60</v>
      </c>
      <c r="AD70" s="31">
        <v>10</v>
      </c>
      <c r="AE70" s="54">
        <f>H44</f>
        <v>7903.5</v>
      </c>
      <c r="AF70" s="54"/>
      <c r="AG70" s="54">
        <f t="shared" si="66"/>
        <v>79035</v>
      </c>
      <c r="AH70" s="54"/>
    </row>
    <row r="71" spans="1:35" x14ac:dyDescent="0.3">
      <c r="A71" s="19" t="s">
        <v>61</v>
      </c>
      <c r="B71" s="31">
        <v>10</v>
      </c>
      <c r="C71" s="54">
        <f>H49</f>
        <v>12618.5</v>
      </c>
      <c r="D71" s="54"/>
      <c r="E71" s="54">
        <f t="shared" si="63"/>
        <v>126185</v>
      </c>
      <c r="F71" s="54"/>
      <c r="H71" s="19" t="s">
        <v>61</v>
      </c>
      <c r="I71" s="31">
        <v>10</v>
      </c>
      <c r="J71" s="54">
        <f>H49</f>
        <v>12618.5</v>
      </c>
      <c r="K71" s="54"/>
      <c r="L71" s="54">
        <f t="shared" si="64"/>
        <v>126185</v>
      </c>
      <c r="M71" s="54"/>
      <c r="O71" s="19" t="s">
        <v>61</v>
      </c>
      <c r="P71" s="31">
        <v>10</v>
      </c>
      <c r="Q71" s="54">
        <f>H49</f>
        <v>12618.5</v>
      </c>
      <c r="R71" s="54"/>
      <c r="S71" s="54">
        <f t="shared" si="65"/>
        <v>126185</v>
      </c>
      <c r="T71" s="54"/>
      <c r="V71" s="19"/>
      <c r="W71" s="31"/>
      <c r="X71" s="54"/>
      <c r="Y71" s="54"/>
      <c r="Z71" s="54"/>
      <c r="AA71" s="54"/>
      <c r="AC71" s="19" t="s">
        <v>61</v>
      </c>
      <c r="AD71" s="31">
        <v>10</v>
      </c>
      <c r="AE71" s="54">
        <f>H49</f>
        <v>12618.5</v>
      </c>
      <c r="AF71" s="54"/>
      <c r="AG71" s="54">
        <f t="shared" si="66"/>
        <v>126185</v>
      </c>
      <c r="AH71" s="54"/>
    </row>
    <row r="72" spans="1:35" x14ac:dyDescent="0.3">
      <c r="A72" s="59" t="s">
        <v>56</v>
      </c>
      <c r="B72" s="60"/>
      <c r="C72" s="60"/>
      <c r="D72" s="61"/>
      <c r="E72" s="54">
        <f>SUM(E67:F71)</f>
        <v>557444.72</v>
      </c>
      <c r="F72" s="54"/>
      <c r="H72" s="59" t="s">
        <v>56</v>
      </c>
      <c r="I72" s="60"/>
      <c r="J72" s="60"/>
      <c r="K72" s="61"/>
      <c r="L72" s="54">
        <f>SUM(L67:M71)</f>
        <v>523237.52</v>
      </c>
      <c r="M72" s="54"/>
      <c r="O72" s="59" t="s">
        <v>56</v>
      </c>
      <c r="P72" s="60"/>
      <c r="Q72" s="60"/>
      <c r="R72" s="61"/>
      <c r="S72" s="54">
        <f>SUM(S67:T71)</f>
        <v>557444.72</v>
      </c>
      <c r="T72" s="54"/>
      <c r="V72" s="59"/>
      <c r="W72" s="60"/>
      <c r="X72" s="60"/>
      <c r="Y72" s="61"/>
      <c r="Z72" s="54"/>
      <c r="AA72" s="54"/>
      <c r="AC72" s="59" t="s">
        <v>56</v>
      </c>
      <c r="AD72" s="60"/>
      <c r="AE72" s="60"/>
      <c r="AF72" s="61"/>
      <c r="AG72" s="54">
        <f>SUM(AG67:AH71)</f>
        <v>437939.84</v>
      </c>
      <c r="AH72" s="54"/>
    </row>
    <row r="73" spans="1:35" x14ac:dyDescent="0.3">
      <c r="A73" s="55" t="s">
        <v>57</v>
      </c>
      <c r="B73" s="56"/>
      <c r="C73" s="56"/>
      <c r="D73" s="57"/>
      <c r="E73" s="58">
        <f>E72/10</f>
        <v>55744.471999999994</v>
      </c>
      <c r="F73" s="58"/>
      <c r="G73" s="24">
        <f>E73</f>
        <v>55744.471999999994</v>
      </c>
      <c r="H73" s="55" t="s">
        <v>57</v>
      </c>
      <c r="I73" s="56"/>
      <c r="J73" s="56"/>
      <c r="K73" s="57"/>
      <c r="L73" s="58">
        <f>L72/10</f>
        <v>52323.752</v>
      </c>
      <c r="M73" s="58"/>
      <c r="N73" s="24">
        <f>L73</f>
        <v>52323.752</v>
      </c>
      <c r="O73" s="55" t="s">
        <v>57</v>
      </c>
      <c r="P73" s="56"/>
      <c r="Q73" s="56"/>
      <c r="R73" s="57"/>
      <c r="S73" s="58">
        <f>S72/10</f>
        <v>55744.471999999994</v>
      </c>
      <c r="T73" s="58"/>
      <c r="U73" s="24">
        <f>S73</f>
        <v>55744.471999999994</v>
      </c>
      <c r="V73" s="55"/>
      <c r="W73" s="56"/>
      <c r="X73" s="56"/>
      <c r="Y73" s="57"/>
      <c r="Z73" s="58"/>
      <c r="AA73" s="58"/>
      <c r="AB73" s="24">
        <f>Z73</f>
        <v>0</v>
      </c>
      <c r="AC73" s="55" t="s">
        <v>57</v>
      </c>
      <c r="AD73" s="56"/>
      <c r="AE73" s="56"/>
      <c r="AF73" s="57"/>
      <c r="AG73" s="58">
        <f>AG72/10</f>
        <v>43793.984000000004</v>
      </c>
      <c r="AH73" s="58"/>
      <c r="AI73" s="24">
        <f>AG73</f>
        <v>43793.984000000004</v>
      </c>
    </row>
    <row r="74" spans="1:35" x14ac:dyDescent="0.3">
      <c r="A74" s="34"/>
      <c r="B74" s="34"/>
      <c r="C74" s="34"/>
      <c r="D74" s="34"/>
      <c r="E74" s="35"/>
      <c r="F74" s="35"/>
      <c r="G74" s="24"/>
      <c r="H74" s="34"/>
      <c r="I74" s="34"/>
      <c r="J74" s="34"/>
      <c r="K74" s="34"/>
      <c r="L74" s="35"/>
      <c r="M74" s="35"/>
      <c r="N74" s="24"/>
      <c r="O74" s="34"/>
      <c r="P74" s="34"/>
      <c r="Q74" s="34"/>
      <c r="R74" s="34"/>
      <c r="S74" s="35"/>
      <c r="T74" s="35"/>
      <c r="U74" s="24"/>
      <c r="V74" s="34"/>
      <c r="W74" s="34"/>
      <c r="X74" s="34"/>
      <c r="Y74" s="34"/>
      <c r="Z74" s="35"/>
      <c r="AA74" s="35"/>
      <c r="AB74" s="24"/>
      <c r="AC74" s="34"/>
      <c r="AD74" s="34"/>
      <c r="AE74" s="34"/>
      <c r="AF74" s="34"/>
      <c r="AG74" s="35"/>
      <c r="AH74" s="35"/>
      <c r="AI74" s="24"/>
    </row>
    <row r="75" spans="1:35" s="21" customFormat="1" x14ac:dyDescent="0.3">
      <c r="A75" s="36"/>
      <c r="B75" s="36"/>
      <c r="C75" s="36"/>
      <c r="D75" s="36"/>
      <c r="E75" s="37"/>
      <c r="F75" s="37"/>
      <c r="G75" s="38"/>
      <c r="H75" s="36"/>
      <c r="I75" s="36"/>
      <c r="J75" s="36"/>
      <c r="K75" s="36"/>
      <c r="L75" s="37"/>
      <c r="M75" s="37"/>
      <c r="N75" s="38"/>
      <c r="O75" s="36"/>
      <c r="P75" s="36"/>
      <c r="Q75" s="36"/>
      <c r="R75" s="36"/>
      <c r="S75" s="37"/>
      <c r="T75" s="37"/>
      <c r="U75" s="38"/>
      <c r="V75" s="36"/>
      <c r="W75" s="36"/>
      <c r="X75" s="36"/>
      <c r="Y75" s="36"/>
      <c r="Z75" s="37"/>
      <c r="AA75" s="37"/>
      <c r="AB75" s="38"/>
      <c r="AC75" s="36"/>
      <c r="AD75" s="36"/>
      <c r="AE75" s="36"/>
      <c r="AF75" s="36"/>
      <c r="AG75" s="37"/>
      <c r="AH75" s="37"/>
      <c r="AI75" s="38"/>
    </row>
    <row r="76" spans="1:35" x14ac:dyDescent="0.3">
      <c r="A76" s="63" t="s">
        <v>131</v>
      </c>
      <c r="B76" s="63"/>
      <c r="C76" s="63"/>
      <c r="D76" s="63"/>
      <c r="E76" s="63"/>
      <c r="F76" s="63"/>
      <c r="H76" s="63" t="s">
        <v>132</v>
      </c>
      <c r="I76" s="63"/>
      <c r="J76" s="63"/>
      <c r="K76" s="63"/>
      <c r="L76" s="63"/>
      <c r="M76" s="63"/>
      <c r="O76" s="63" t="s">
        <v>133</v>
      </c>
      <c r="P76" s="63"/>
      <c r="Q76" s="63"/>
      <c r="R76" s="63"/>
      <c r="S76" s="63"/>
      <c r="T76" s="63"/>
      <c r="V76" s="63" t="s">
        <v>134</v>
      </c>
      <c r="W76" s="63"/>
      <c r="X76" s="63"/>
      <c r="Y76" s="63"/>
      <c r="Z76" s="63"/>
      <c r="AA76" s="63"/>
      <c r="AC76" s="63" t="s">
        <v>135</v>
      </c>
      <c r="AD76" s="63"/>
      <c r="AE76" s="63"/>
      <c r="AF76" s="63"/>
      <c r="AG76" s="63"/>
      <c r="AH76" s="63"/>
    </row>
    <row r="77" spans="1:35" x14ac:dyDescent="0.3">
      <c r="A77" s="32" t="s">
        <v>49</v>
      </c>
      <c r="B77" s="32" t="s">
        <v>2</v>
      </c>
      <c r="C77" s="62" t="s">
        <v>3</v>
      </c>
      <c r="D77" s="62"/>
      <c r="E77" s="62" t="s">
        <v>50</v>
      </c>
      <c r="F77" s="62"/>
      <c r="H77" s="32" t="s">
        <v>49</v>
      </c>
      <c r="I77" s="32" t="s">
        <v>2</v>
      </c>
      <c r="J77" s="62" t="s">
        <v>3</v>
      </c>
      <c r="K77" s="62"/>
      <c r="L77" s="62" t="s">
        <v>50</v>
      </c>
      <c r="M77" s="62"/>
      <c r="O77" s="32" t="s">
        <v>49</v>
      </c>
      <c r="P77" s="32" t="s">
        <v>2</v>
      </c>
      <c r="Q77" s="62" t="s">
        <v>3</v>
      </c>
      <c r="R77" s="62"/>
      <c r="S77" s="62" t="s">
        <v>50</v>
      </c>
      <c r="T77" s="62"/>
      <c r="V77" s="32" t="s">
        <v>49</v>
      </c>
      <c r="W77" s="32" t="s">
        <v>2</v>
      </c>
      <c r="X77" s="62" t="s">
        <v>3</v>
      </c>
      <c r="Y77" s="62"/>
      <c r="Z77" s="62" t="s">
        <v>50</v>
      </c>
      <c r="AA77" s="62"/>
      <c r="AC77" s="32" t="s">
        <v>49</v>
      </c>
      <c r="AD77" s="32" t="s">
        <v>2</v>
      </c>
      <c r="AE77" s="62" t="s">
        <v>3</v>
      </c>
      <c r="AF77" s="62"/>
      <c r="AG77" s="62" t="s">
        <v>50</v>
      </c>
      <c r="AH77" s="62"/>
    </row>
    <row r="78" spans="1:35" x14ac:dyDescent="0.3">
      <c r="A78" s="19" t="s">
        <v>71</v>
      </c>
      <c r="B78" s="31">
        <v>38</v>
      </c>
      <c r="C78" s="54">
        <f>H7</f>
        <v>9291.6</v>
      </c>
      <c r="D78" s="54"/>
      <c r="E78" s="54">
        <f>C78*B78</f>
        <v>353080.8</v>
      </c>
      <c r="F78" s="54"/>
      <c r="H78" s="19" t="s">
        <v>72</v>
      </c>
      <c r="I78" s="31">
        <v>40</v>
      </c>
      <c r="J78" s="54">
        <f>H14</f>
        <v>9046.44</v>
      </c>
      <c r="K78" s="54"/>
      <c r="L78" s="54">
        <f>J78*I78</f>
        <v>361857.60000000003</v>
      </c>
      <c r="M78" s="54"/>
      <c r="O78" s="19" t="s">
        <v>73</v>
      </c>
      <c r="P78" s="31">
        <v>38</v>
      </c>
      <c r="Q78" s="54">
        <f>H21</f>
        <v>10665</v>
      </c>
      <c r="R78" s="54"/>
      <c r="S78" s="54">
        <f>Q78*P78</f>
        <v>405270</v>
      </c>
      <c r="T78" s="54"/>
      <c r="V78" s="19" t="s">
        <v>74</v>
      </c>
      <c r="W78" s="31">
        <v>38</v>
      </c>
      <c r="X78" s="54">
        <f>H26</f>
        <v>24656.400000000001</v>
      </c>
      <c r="Y78" s="54"/>
      <c r="Z78" s="54">
        <f>X78*W78</f>
        <v>936943.20000000007</v>
      </c>
      <c r="AA78" s="54"/>
      <c r="AC78" s="19" t="s">
        <v>76</v>
      </c>
      <c r="AD78" s="31">
        <v>38</v>
      </c>
      <c r="AE78" s="54">
        <f>H33</f>
        <v>5931.6</v>
      </c>
      <c r="AF78" s="54"/>
      <c r="AG78" s="54">
        <f>AE78*AD78</f>
        <v>225400.80000000002</v>
      </c>
      <c r="AH78" s="54"/>
    </row>
    <row r="79" spans="1:35" x14ac:dyDescent="0.3">
      <c r="A79" s="19" t="s">
        <v>52</v>
      </c>
      <c r="B79" s="31">
        <v>1</v>
      </c>
      <c r="C79" s="54">
        <f>H38</f>
        <v>11981.519999999999</v>
      </c>
      <c r="D79" s="54"/>
      <c r="E79" s="54">
        <f t="shared" ref="E79:E82" si="67">C79*B79</f>
        <v>11981.519999999999</v>
      </c>
      <c r="F79" s="54"/>
      <c r="H79" s="19" t="s">
        <v>52</v>
      </c>
      <c r="I79" s="31">
        <v>1</v>
      </c>
      <c r="J79" s="54">
        <f>H38</f>
        <v>11981.519999999999</v>
      </c>
      <c r="K79" s="54"/>
      <c r="L79" s="54">
        <f t="shared" ref="L79:L82" si="68">J79*I79</f>
        <v>11981.519999999999</v>
      </c>
      <c r="M79" s="54"/>
      <c r="O79" s="19" t="s">
        <v>52</v>
      </c>
      <c r="P79" s="31">
        <v>1</v>
      </c>
      <c r="Q79" s="54">
        <f>H38</f>
        <v>11981.519999999999</v>
      </c>
      <c r="R79" s="54"/>
      <c r="S79" s="54">
        <f t="shared" ref="S79:S82" si="69">Q79*P79</f>
        <v>11981.519999999999</v>
      </c>
      <c r="T79" s="54"/>
      <c r="V79" s="19" t="s">
        <v>52</v>
      </c>
      <c r="W79" s="31">
        <v>1</v>
      </c>
      <c r="X79" s="54">
        <f>H38</f>
        <v>11981.519999999999</v>
      </c>
      <c r="Y79" s="54"/>
      <c r="Z79" s="54">
        <f t="shared" ref="Z79:Z82" si="70">X79*W79</f>
        <v>11981.519999999999</v>
      </c>
      <c r="AA79" s="54"/>
      <c r="AC79" s="19" t="s">
        <v>77</v>
      </c>
      <c r="AD79" s="31">
        <v>1</v>
      </c>
      <c r="AE79" s="54">
        <f>H37</f>
        <v>7987.68</v>
      </c>
      <c r="AF79" s="54"/>
      <c r="AG79" s="54">
        <f t="shared" ref="AG79:AG82" si="71">AE79*AD79</f>
        <v>7987.68</v>
      </c>
      <c r="AH79" s="54"/>
    </row>
    <row r="80" spans="1:35" x14ac:dyDescent="0.3">
      <c r="A80" s="19" t="s">
        <v>53</v>
      </c>
      <c r="B80" s="31">
        <v>2</v>
      </c>
      <c r="C80" s="54">
        <f>H39</f>
        <v>13554</v>
      </c>
      <c r="D80" s="54"/>
      <c r="E80" s="54">
        <f t="shared" si="67"/>
        <v>27108</v>
      </c>
      <c r="F80" s="54"/>
      <c r="H80" s="19" t="s">
        <v>53</v>
      </c>
      <c r="I80" s="31">
        <v>2</v>
      </c>
      <c r="J80" s="54">
        <f>H39</f>
        <v>13554</v>
      </c>
      <c r="K80" s="54"/>
      <c r="L80" s="54">
        <f t="shared" si="68"/>
        <v>27108</v>
      </c>
      <c r="M80" s="54"/>
      <c r="O80" s="19" t="s">
        <v>53</v>
      </c>
      <c r="P80" s="31">
        <v>2</v>
      </c>
      <c r="Q80" s="54">
        <f>H39</f>
        <v>13554</v>
      </c>
      <c r="R80" s="54"/>
      <c r="S80" s="54">
        <f t="shared" si="69"/>
        <v>27108</v>
      </c>
      <c r="T80" s="54"/>
      <c r="V80" s="19" t="s">
        <v>53</v>
      </c>
      <c r="W80" s="31">
        <v>2</v>
      </c>
      <c r="X80" s="54">
        <f>H39</f>
        <v>13554</v>
      </c>
      <c r="Y80" s="54"/>
      <c r="Z80" s="54">
        <f t="shared" si="70"/>
        <v>27108</v>
      </c>
      <c r="AA80" s="54"/>
      <c r="AC80" s="19" t="s">
        <v>53</v>
      </c>
      <c r="AD80" s="31">
        <v>2</v>
      </c>
      <c r="AE80" s="54">
        <f>AI49</f>
        <v>0</v>
      </c>
      <c r="AF80" s="54"/>
      <c r="AG80" s="54">
        <f t="shared" si="71"/>
        <v>0</v>
      </c>
      <c r="AH80" s="54"/>
    </row>
    <row r="81" spans="1:35" x14ac:dyDescent="0.3">
      <c r="A81" s="19" t="s">
        <v>54</v>
      </c>
      <c r="B81" s="31">
        <v>10</v>
      </c>
      <c r="C81" s="54">
        <f>H43</f>
        <v>5310</v>
      </c>
      <c r="D81" s="54"/>
      <c r="E81" s="54">
        <f t="shared" si="67"/>
        <v>53100</v>
      </c>
      <c r="F81" s="54"/>
      <c r="H81" s="19" t="s">
        <v>54</v>
      </c>
      <c r="I81" s="31">
        <v>10</v>
      </c>
      <c r="J81" s="54">
        <f>H43</f>
        <v>5310</v>
      </c>
      <c r="K81" s="54"/>
      <c r="L81" s="54">
        <f t="shared" si="68"/>
        <v>53100</v>
      </c>
      <c r="M81" s="54"/>
      <c r="O81" s="19" t="s">
        <v>54</v>
      </c>
      <c r="P81" s="31">
        <v>10</v>
      </c>
      <c r="Q81" s="54">
        <f>H43</f>
        <v>5310</v>
      </c>
      <c r="R81" s="54"/>
      <c r="S81" s="54">
        <f t="shared" si="69"/>
        <v>53100</v>
      </c>
      <c r="T81" s="54"/>
      <c r="V81" s="19" t="s">
        <v>54</v>
      </c>
      <c r="W81" s="31">
        <v>10</v>
      </c>
      <c r="X81" s="54">
        <f>H43</f>
        <v>5310</v>
      </c>
      <c r="Y81" s="54"/>
      <c r="Z81" s="54">
        <f t="shared" si="70"/>
        <v>53100</v>
      </c>
      <c r="AA81" s="54"/>
      <c r="AC81" s="19" t="s">
        <v>54</v>
      </c>
      <c r="AD81" s="31">
        <v>10</v>
      </c>
      <c r="AE81" s="54">
        <f>H43</f>
        <v>5310</v>
      </c>
      <c r="AF81" s="54"/>
      <c r="AG81" s="54">
        <f t="shared" si="71"/>
        <v>53100</v>
      </c>
      <c r="AH81" s="54"/>
    </row>
    <row r="82" spans="1:35" x14ac:dyDescent="0.3">
      <c r="A82" s="19" t="s">
        <v>55</v>
      </c>
      <c r="B82" s="31">
        <v>10</v>
      </c>
      <c r="C82" s="54">
        <f>H48</f>
        <v>6500</v>
      </c>
      <c r="D82" s="54"/>
      <c r="E82" s="54">
        <f t="shared" si="67"/>
        <v>65000</v>
      </c>
      <c r="F82" s="54"/>
      <c r="H82" s="19" t="s">
        <v>55</v>
      </c>
      <c r="I82" s="31">
        <v>10</v>
      </c>
      <c r="J82" s="54">
        <f>H48</f>
        <v>6500</v>
      </c>
      <c r="K82" s="54"/>
      <c r="L82" s="54">
        <f t="shared" si="68"/>
        <v>65000</v>
      </c>
      <c r="M82" s="54"/>
      <c r="O82" s="19" t="s">
        <v>55</v>
      </c>
      <c r="P82" s="31">
        <v>10</v>
      </c>
      <c r="Q82" s="54">
        <f>H48</f>
        <v>6500</v>
      </c>
      <c r="R82" s="54"/>
      <c r="S82" s="54">
        <f t="shared" si="69"/>
        <v>65000</v>
      </c>
      <c r="T82" s="54"/>
      <c r="V82" s="19" t="s">
        <v>55</v>
      </c>
      <c r="W82" s="31">
        <v>10</v>
      </c>
      <c r="X82" s="54">
        <f>H48</f>
        <v>6500</v>
      </c>
      <c r="Y82" s="54"/>
      <c r="Z82" s="54">
        <f t="shared" si="70"/>
        <v>65000</v>
      </c>
      <c r="AA82" s="54"/>
      <c r="AC82" s="19" t="s">
        <v>55</v>
      </c>
      <c r="AD82" s="31">
        <v>10</v>
      </c>
      <c r="AE82" s="54">
        <f>H48</f>
        <v>6500</v>
      </c>
      <c r="AF82" s="54"/>
      <c r="AG82" s="54">
        <f t="shared" si="71"/>
        <v>65000</v>
      </c>
      <c r="AH82" s="54"/>
    </row>
    <row r="83" spans="1:35" x14ac:dyDescent="0.3">
      <c r="A83" s="59" t="s">
        <v>56</v>
      </c>
      <c r="B83" s="60"/>
      <c r="C83" s="60"/>
      <c r="D83" s="61"/>
      <c r="E83" s="54">
        <f>SUM(E78:F82)</f>
        <v>510270.32</v>
      </c>
      <c r="F83" s="54"/>
      <c r="H83" s="59" t="s">
        <v>56</v>
      </c>
      <c r="I83" s="60"/>
      <c r="J83" s="60"/>
      <c r="K83" s="61"/>
      <c r="L83" s="54">
        <f>SUM(L78:M82)</f>
        <v>519047.12000000005</v>
      </c>
      <c r="M83" s="54"/>
      <c r="O83" s="59" t="s">
        <v>56</v>
      </c>
      <c r="P83" s="60"/>
      <c r="Q83" s="60"/>
      <c r="R83" s="61"/>
      <c r="S83" s="54">
        <f>SUM(S78:T82)</f>
        <v>562459.52</v>
      </c>
      <c r="T83" s="54"/>
      <c r="V83" s="59" t="s">
        <v>56</v>
      </c>
      <c r="W83" s="60"/>
      <c r="X83" s="60"/>
      <c r="Y83" s="61"/>
      <c r="Z83" s="54">
        <f>SUM(Z78:AA82)</f>
        <v>1094132.7200000002</v>
      </c>
      <c r="AA83" s="54"/>
      <c r="AC83" s="59" t="s">
        <v>56</v>
      </c>
      <c r="AD83" s="60"/>
      <c r="AE83" s="60"/>
      <c r="AF83" s="61"/>
      <c r="AG83" s="54">
        <f>SUM(AG78:AH82)</f>
        <v>351488.48</v>
      </c>
      <c r="AH83" s="54"/>
    </row>
    <row r="84" spans="1:35" x14ac:dyDescent="0.3">
      <c r="A84" s="55" t="s">
        <v>57</v>
      </c>
      <c r="B84" s="56"/>
      <c r="C84" s="56"/>
      <c r="D84" s="57"/>
      <c r="E84" s="58">
        <f>E83/10</f>
        <v>51027.031999999999</v>
      </c>
      <c r="F84" s="58"/>
      <c r="G84" s="24">
        <f>E84</f>
        <v>51027.031999999999</v>
      </c>
      <c r="H84" s="55" t="s">
        <v>57</v>
      </c>
      <c r="I84" s="56"/>
      <c r="J84" s="56"/>
      <c r="K84" s="57"/>
      <c r="L84" s="58">
        <f>L83/10</f>
        <v>51904.712000000007</v>
      </c>
      <c r="M84" s="58"/>
      <c r="N84" s="24">
        <f>L84</f>
        <v>51904.712000000007</v>
      </c>
      <c r="O84" s="55" t="s">
        <v>57</v>
      </c>
      <c r="P84" s="56"/>
      <c r="Q84" s="56"/>
      <c r="R84" s="57"/>
      <c r="S84" s="58">
        <f>S83/10</f>
        <v>56245.952000000005</v>
      </c>
      <c r="T84" s="58"/>
      <c r="U84" s="24">
        <f>S84</f>
        <v>56245.952000000005</v>
      </c>
      <c r="V84" s="55" t="s">
        <v>57</v>
      </c>
      <c r="W84" s="56"/>
      <c r="X84" s="56"/>
      <c r="Y84" s="57"/>
      <c r="Z84" s="58">
        <f>Z83/10</f>
        <v>109413.27200000003</v>
      </c>
      <c r="AA84" s="58"/>
      <c r="AB84" s="24">
        <f>Z84</f>
        <v>109413.27200000003</v>
      </c>
      <c r="AC84" s="55" t="s">
        <v>57</v>
      </c>
      <c r="AD84" s="56"/>
      <c r="AE84" s="56"/>
      <c r="AF84" s="57"/>
      <c r="AG84" s="58">
        <f>AG83/10</f>
        <v>35148.847999999998</v>
      </c>
      <c r="AH84" s="58"/>
      <c r="AI84" s="24">
        <f>AG84</f>
        <v>35148.847999999998</v>
      </c>
    </row>
    <row r="85" spans="1:35" x14ac:dyDescent="0.3">
      <c r="G85" s="24"/>
    </row>
    <row r="86" spans="1:35" x14ac:dyDescent="0.3">
      <c r="A86" s="63" t="s">
        <v>59</v>
      </c>
      <c r="B86" s="63"/>
      <c r="C86" s="63"/>
      <c r="D86" s="63"/>
      <c r="E86" s="63"/>
      <c r="F86" s="63"/>
      <c r="H86" s="63" t="s">
        <v>63</v>
      </c>
      <c r="I86" s="63"/>
      <c r="J86" s="63"/>
      <c r="K86" s="63"/>
      <c r="L86" s="63"/>
      <c r="M86" s="63"/>
      <c r="O86" s="63" t="s">
        <v>65</v>
      </c>
      <c r="P86" s="63"/>
      <c r="Q86" s="63"/>
      <c r="R86" s="63"/>
      <c r="S86" s="63"/>
      <c r="T86" s="63"/>
      <c r="V86" s="63" t="s">
        <v>66</v>
      </c>
      <c r="W86" s="63"/>
      <c r="X86" s="63"/>
      <c r="Y86" s="63"/>
      <c r="Z86" s="63"/>
      <c r="AA86" s="63"/>
      <c r="AC86" s="63" t="s">
        <v>68</v>
      </c>
      <c r="AD86" s="63"/>
      <c r="AE86" s="63"/>
      <c r="AF86" s="63"/>
      <c r="AG86" s="63"/>
      <c r="AH86" s="63"/>
    </row>
    <row r="87" spans="1:35" x14ac:dyDescent="0.3">
      <c r="A87" s="22" t="s">
        <v>49</v>
      </c>
      <c r="B87" s="22" t="s">
        <v>2</v>
      </c>
      <c r="C87" s="62" t="s">
        <v>3</v>
      </c>
      <c r="D87" s="62"/>
      <c r="E87" s="62" t="s">
        <v>50</v>
      </c>
      <c r="F87" s="62"/>
      <c r="H87" s="22" t="s">
        <v>49</v>
      </c>
      <c r="I87" s="22" t="s">
        <v>2</v>
      </c>
      <c r="J87" s="62" t="s">
        <v>3</v>
      </c>
      <c r="K87" s="62"/>
      <c r="L87" s="62" t="s">
        <v>50</v>
      </c>
      <c r="M87" s="62"/>
      <c r="O87" s="22" t="s">
        <v>49</v>
      </c>
      <c r="P87" s="22" t="s">
        <v>2</v>
      </c>
      <c r="Q87" s="62" t="s">
        <v>3</v>
      </c>
      <c r="R87" s="62"/>
      <c r="S87" s="62" t="s">
        <v>50</v>
      </c>
      <c r="T87" s="62"/>
      <c r="V87" s="22" t="s">
        <v>49</v>
      </c>
      <c r="W87" s="22" t="s">
        <v>2</v>
      </c>
      <c r="X87" s="62" t="s">
        <v>3</v>
      </c>
      <c r="Y87" s="62"/>
      <c r="Z87" s="62" t="s">
        <v>50</v>
      </c>
      <c r="AA87" s="62"/>
      <c r="AC87" s="22" t="s">
        <v>49</v>
      </c>
      <c r="AD87" s="22" t="s">
        <v>2</v>
      </c>
      <c r="AE87" s="62" t="s">
        <v>3</v>
      </c>
      <c r="AF87" s="62"/>
      <c r="AG87" s="62" t="s">
        <v>50</v>
      </c>
      <c r="AH87" s="62"/>
    </row>
    <row r="88" spans="1:35" x14ac:dyDescent="0.3">
      <c r="A88" s="19" t="s">
        <v>71</v>
      </c>
      <c r="B88" s="15">
        <v>38</v>
      </c>
      <c r="C88" s="54">
        <f>H7</f>
        <v>9291.6</v>
      </c>
      <c r="D88" s="54"/>
      <c r="E88" s="54">
        <f>C88*B88</f>
        <v>353080.8</v>
      </c>
      <c r="F88" s="54"/>
      <c r="H88" s="19" t="s">
        <v>72</v>
      </c>
      <c r="I88" s="15">
        <v>40</v>
      </c>
      <c r="J88" s="54">
        <f>H14</f>
        <v>9046.44</v>
      </c>
      <c r="K88" s="54"/>
      <c r="L88" s="54">
        <f>J88*I88</f>
        <v>361857.60000000003</v>
      </c>
      <c r="M88" s="54"/>
      <c r="O88" s="19" t="s">
        <v>73</v>
      </c>
      <c r="P88" s="15">
        <v>38</v>
      </c>
      <c r="Q88" s="54">
        <f>H21</f>
        <v>10665</v>
      </c>
      <c r="R88" s="54"/>
      <c r="S88" s="54">
        <f>Q88*P88</f>
        <v>405270</v>
      </c>
      <c r="T88" s="54"/>
      <c r="V88" s="19" t="s">
        <v>74</v>
      </c>
      <c r="W88" s="15">
        <v>38</v>
      </c>
      <c r="X88" s="54">
        <f>H26</f>
        <v>24656.400000000001</v>
      </c>
      <c r="Y88" s="54"/>
      <c r="Z88" s="54">
        <f>X88*W88</f>
        <v>936943.20000000007</v>
      </c>
      <c r="AA88" s="54"/>
      <c r="AC88" s="19" t="s">
        <v>76</v>
      </c>
      <c r="AD88" s="15">
        <v>38</v>
      </c>
      <c r="AE88" s="54">
        <f>H33</f>
        <v>5931.6</v>
      </c>
      <c r="AF88" s="54"/>
      <c r="AG88" s="54">
        <f>AE88*AD88</f>
        <v>225400.80000000002</v>
      </c>
      <c r="AH88" s="54"/>
    </row>
    <row r="89" spans="1:35" x14ac:dyDescent="0.3">
      <c r="A89" s="19" t="s">
        <v>52</v>
      </c>
      <c r="B89" s="15">
        <v>1</v>
      </c>
      <c r="C89" s="54">
        <f>G38</f>
        <v>11981.519999999999</v>
      </c>
      <c r="D89" s="54"/>
      <c r="E89" s="54">
        <f t="shared" ref="E89:E92" si="72">C89*B89</f>
        <v>11981.519999999999</v>
      </c>
      <c r="F89" s="54"/>
      <c r="H89" s="19" t="s">
        <v>52</v>
      </c>
      <c r="I89" s="15">
        <v>1</v>
      </c>
      <c r="J89" s="54">
        <f>H38</f>
        <v>11981.519999999999</v>
      </c>
      <c r="K89" s="54"/>
      <c r="L89" s="54">
        <f t="shared" ref="L89:L92" si="73">J89*I89</f>
        <v>11981.519999999999</v>
      </c>
      <c r="M89" s="54"/>
      <c r="O89" s="19" t="s">
        <v>52</v>
      </c>
      <c r="P89" s="15">
        <v>1</v>
      </c>
      <c r="Q89" s="54">
        <f>H38</f>
        <v>11981.519999999999</v>
      </c>
      <c r="R89" s="54"/>
      <c r="S89" s="54">
        <f t="shared" ref="S89:S92" si="74">Q89*P89</f>
        <v>11981.519999999999</v>
      </c>
      <c r="T89" s="54"/>
      <c r="V89" s="19" t="s">
        <v>52</v>
      </c>
      <c r="W89" s="15">
        <v>1</v>
      </c>
      <c r="X89" s="54">
        <f>H38</f>
        <v>11981.519999999999</v>
      </c>
      <c r="Y89" s="54"/>
      <c r="Z89" s="54">
        <f t="shared" ref="Z89:Z92" si="75">X89*W89</f>
        <v>11981.519999999999</v>
      </c>
      <c r="AA89" s="54"/>
      <c r="AC89" s="19" t="s">
        <v>77</v>
      </c>
      <c r="AD89" s="15">
        <v>1</v>
      </c>
      <c r="AE89" s="54">
        <f>H37</f>
        <v>7987.68</v>
      </c>
      <c r="AF89" s="54"/>
      <c r="AG89" s="54">
        <f t="shared" ref="AG89:AG92" si="76">AE89*AD89</f>
        <v>7987.68</v>
      </c>
      <c r="AH89" s="54"/>
    </row>
    <row r="90" spans="1:35" x14ac:dyDescent="0.3">
      <c r="A90" s="19" t="s">
        <v>53</v>
      </c>
      <c r="B90" s="15">
        <v>2</v>
      </c>
      <c r="C90" s="54">
        <f>G39</f>
        <v>13554</v>
      </c>
      <c r="D90" s="54"/>
      <c r="E90" s="54">
        <f t="shared" si="72"/>
        <v>27108</v>
      </c>
      <c r="F90" s="54"/>
      <c r="H90" s="19" t="s">
        <v>53</v>
      </c>
      <c r="I90" s="15">
        <v>2</v>
      </c>
      <c r="J90" s="54">
        <f>H39</f>
        <v>13554</v>
      </c>
      <c r="K90" s="54"/>
      <c r="L90" s="54">
        <f t="shared" si="73"/>
        <v>27108</v>
      </c>
      <c r="M90" s="54"/>
      <c r="O90" s="19" t="s">
        <v>53</v>
      </c>
      <c r="P90" s="15">
        <v>2</v>
      </c>
      <c r="Q90" s="54">
        <f>H39</f>
        <v>13554</v>
      </c>
      <c r="R90" s="54"/>
      <c r="S90" s="54">
        <f t="shared" si="74"/>
        <v>27108</v>
      </c>
      <c r="T90" s="54"/>
      <c r="V90" s="19" t="s">
        <v>53</v>
      </c>
      <c r="W90" s="15">
        <v>2</v>
      </c>
      <c r="X90" s="54">
        <f>H39</f>
        <v>13554</v>
      </c>
      <c r="Y90" s="54"/>
      <c r="Z90" s="54">
        <f t="shared" si="75"/>
        <v>27108</v>
      </c>
      <c r="AA90" s="54"/>
      <c r="AC90" s="19" t="s">
        <v>53</v>
      </c>
      <c r="AD90" s="15">
        <v>2</v>
      </c>
      <c r="AE90" s="54">
        <f>AI39</f>
        <v>0</v>
      </c>
      <c r="AF90" s="54"/>
      <c r="AG90" s="54">
        <f t="shared" si="76"/>
        <v>0</v>
      </c>
      <c r="AH90" s="54"/>
    </row>
    <row r="91" spans="1:35" x14ac:dyDescent="0.3">
      <c r="A91" s="19" t="s">
        <v>60</v>
      </c>
      <c r="B91" s="15">
        <v>10</v>
      </c>
      <c r="C91" s="54">
        <f>G44</f>
        <v>7903.5</v>
      </c>
      <c r="D91" s="54"/>
      <c r="E91" s="54">
        <f t="shared" si="72"/>
        <v>79035</v>
      </c>
      <c r="F91" s="54"/>
      <c r="H91" s="19" t="s">
        <v>60</v>
      </c>
      <c r="I91" s="15">
        <v>10</v>
      </c>
      <c r="J91" s="54">
        <f>H44</f>
        <v>7903.5</v>
      </c>
      <c r="K91" s="54"/>
      <c r="L91" s="54">
        <f t="shared" si="73"/>
        <v>79035</v>
      </c>
      <c r="M91" s="54"/>
      <c r="O91" s="19" t="s">
        <v>60</v>
      </c>
      <c r="P91" s="15">
        <v>10</v>
      </c>
      <c r="Q91" s="54">
        <f>H44</f>
        <v>7903.5</v>
      </c>
      <c r="R91" s="54"/>
      <c r="S91" s="54">
        <f t="shared" si="74"/>
        <v>79035</v>
      </c>
      <c r="T91" s="54"/>
      <c r="V91" s="19" t="s">
        <v>60</v>
      </c>
      <c r="W91" s="15">
        <v>10</v>
      </c>
      <c r="X91" s="54">
        <f>H44</f>
        <v>7903.5</v>
      </c>
      <c r="Y91" s="54"/>
      <c r="Z91" s="54">
        <f t="shared" si="75"/>
        <v>79035</v>
      </c>
      <c r="AA91" s="54"/>
      <c r="AC91" s="19" t="s">
        <v>60</v>
      </c>
      <c r="AD91" s="15">
        <v>10</v>
      </c>
      <c r="AE91" s="54">
        <f>H44</f>
        <v>7903.5</v>
      </c>
      <c r="AF91" s="54"/>
      <c r="AG91" s="54">
        <f t="shared" si="76"/>
        <v>79035</v>
      </c>
      <c r="AH91" s="54"/>
    </row>
    <row r="92" spans="1:35" x14ac:dyDescent="0.3">
      <c r="A92" s="19" t="s">
        <v>61</v>
      </c>
      <c r="B92" s="15">
        <v>10</v>
      </c>
      <c r="C92" s="54">
        <f>G49</f>
        <v>12618.5</v>
      </c>
      <c r="D92" s="54"/>
      <c r="E92" s="54">
        <f t="shared" si="72"/>
        <v>126185</v>
      </c>
      <c r="F92" s="54"/>
      <c r="H92" s="19" t="s">
        <v>61</v>
      </c>
      <c r="I92" s="15">
        <v>10</v>
      </c>
      <c r="J92" s="54">
        <f>H49</f>
        <v>12618.5</v>
      </c>
      <c r="K92" s="54"/>
      <c r="L92" s="54">
        <f t="shared" si="73"/>
        <v>126185</v>
      </c>
      <c r="M92" s="54"/>
      <c r="O92" s="19" t="s">
        <v>61</v>
      </c>
      <c r="P92" s="15">
        <v>10</v>
      </c>
      <c r="Q92" s="54">
        <f>H49</f>
        <v>12618.5</v>
      </c>
      <c r="R92" s="54"/>
      <c r="S92" s="54">
        <f t="shared" si="74"/>
        <v>126185</v>
      </c>
      <c r="T92" s="54"/>
      <c r="V92" s="19" t="s">
        <v>61</v>
      </c>
      <c r="W92" s="15">
        <v>10</v>
      </c>
      <c r="X92" s="54">
        <f>H49</f>
        <v>12618.5</v>
      </c>
      <c r="Y92" s="54"/>
      <c r="Z92" s="54">
        <f t="shared" si="75"/>
        <v>126185</v>
      </c>
      <c r="AA92" s="54"/>
      <c r="AC92" s="19" t="s">
        <v>61</v>
      </c>
      <c r="AD92" s="15">
        <v>10</v>
      </c>
      <c r="AE92" s="54">
        <f>H49</f>
        <v>12618.5</v>
      </c>
      <c r="AF92" s="54"/>
      <c r="AG92" s="54">
        <f t="shared" si="76"/>
        <v>126185</v>
      </c>
      <c r="AH92" s="54"/>
    </row>
    <row r="93" spans="1:35" x14ac:dyDescent="0.3">
      <c r="A93" s="59" t="s">
        <v>56</v>
      </c>
      <c r="B93" s="60"/>
      <c r="C93" s="60"/>
      <c r="D93" s="61"/>
      <c r="E93" s="54">
        <f>SUM(E88:F92)</f>
        <v>597390.32000000007</v>
      </c>
      <c r="F93" s="54"/>
      <c r="H93" s="59" t="s">
        <v>56</v>
      </c>
      <c r="I93" s="60"/>
      <c r="J93" s="60"/>
      <c r="K93" s="61"/>
      <c r="L93" s="54">
        <f>SUM(L88:M92)</f>
        <v>606167.12000000011</v>
      </c>
      <c r="M93" s="54"/>
      <c r="O93" s="59" t="s">
        <v>56</v>
      </c>
      <c r="P93" s="60"/>
      <c r="Q93" s="60"/>
      <c r="R93" s="61"/>
      <c r="S93" s="54">
        <f>SUM(S88:T92)</f>
        <v>649579.52000000002</v>
      </c>
      <c r="T93" s="54"/>
      <c r="V93" s="59" t="s">
        <v>56</v>
      </c>
      <c r="W93" s="60"/>
      <c r="X93" s="60"/>
      <c r="Y93" s="61"/>
      <c r="Z93" s="54">
        <f>SUM(Z88:AA92)</f>
        <v>1181252.7200000002</v>
      </c>
      <c r="AA93" s="54"/>
      <c r="AC93" s="59" t="s">
        <v>56</v>
      </c>
      <c r="AD93" s="60"/>
      <c r="AE93" s="60"/>
      <c r="AF93" s="61"/>
      <c r="AG93" s="54">
        <f>SUM(AG88:AH92)</f>
        <v>438608.48</v>
      </c>
      <c r="AH93" s="54"/>
    </row>
    <row r="94" spans="1:35" x14ac:dyDescent="0.3">
      <c r="A94" s="55" t="s">
        <v>57</v>
      </c>
      <c r="B94" s="56"/>
      <c r="C94" s="56"/>
      <c r="D94" s="57"/>
      <c r="E94" s="58">
        <f>E93/10</f>
        <v>59739.032000000007</v>
      </c>
      <c r="F94" s="58"/>
      <c r="G94" s="24">
        <f>E94</f>
        <v>59739.032000000007</v>
      </c>
      <c r="H94" s="55" t="s">
        <v>57</v>
      </c>
      <c r="I94" s="56"/>
      <c r="J94" s="56"/>
      <c r="K94" s="57"/>
      <c r="L94" s="58">
        <f>L93/10</f>
        <v>60616.712000000014</v>
      </c>
      <c r="M94" s="58"/>
      <c r="N94" s="24">
        <f>L94</f>
        <v>60616.712000000014</v>
      </c>
      <c r="O94" s="55" t="s">
        <v>57</v>
      </c>
      <c r="P94" s="56"/>
      <c r="Q94" s="56"/>
      <c r="R94" s="57"/>
      <c r="S94" s="58">
        <f>S93/10</f>
        <v>64957.952000000005</v>
      </c>
      <c r="T94" s="58"/>
      <c r="U94" s="24">
        <f>S94</f>
        <v>64957.952000000005</v>
      </c>
      <c r="V94" s="55" t="s">
        <v>57</v>
      </c>
      <c r="W94" s="56"/>
      <c r="X94" s="56"/>
      <c r="Y94" s="57"/>
      <c r="Z94" s="58">
        <f>Z93/10</f>
        <v>118125.27200000003</v>
      </c>
      <c r="AA94" s="58"/>
      <c r="AB94" s="24">
        <f>Z94</f>
        <v>118125.27200000003</v>
      </c>
      <c r="AC94" s="55" t="s">
        <v>57</v>
      </c>
      <c r="AD94" s="56"/>
      <c r="AE94" s="56"/>
      <c r="AF94" s="57"/>
      <c r="AG94" s="58">
        <f>AG93/10</f>
        <v>43860.847999999998</v>
      </c>
      <c r="AH94" s="58"/>
      <c r="AI94" s="24">
        <f>AG94</f>
        <v>43860.847999999998</v>
      </c>
    </row>
    <row r="98" spans="1:27" ht="21" x14ac:dyDescent="0.3">
      <c r="A98" s="64" t="s">
        <v>19</v>
      </c>
      <c r="B98" s="65"/>
      <c r="C98" s="65"/>
      <c r="D98" s="65"/>
      <c r="E98" s="65"/>
      <c r="F98" s="65"/>
      <c r="G98" s="65"/>
      <c r="H98" s="66"/>
      <c r="I98" s="67" t="s">
        <v>5</v>
      </c>
      <c r="J98" s="68"/>
      <c r="K98" s="68"/>
      <c r="L98" s="68"/>
      <c r="M98" s="68" t="s">
        <v>12</v>
      </c>
      <c r="N98" s="68"/>
      <c r="O98" s="68"/>
      <c r="P98" s="68" t="s">
        <v>20</v>
      </c>
      <c r="Q98" s="68"/>
      <c r="R98" s="68"/>
      <c r="S98" s="68" t="s">
        <v>11</v>
      </c>
      <c r="T98" s="68"/>
      <c r="U98" s="68"/>
      <c r="V98" s="68" t="s">
        <v>8</v>
      </c>
      <c r="W98" s="68"/>
      <c r="X98" s="68"/>
      <c r="Y98" s="68" t="s">
        <v>21</v>
      </c>
      <c r="Z98" s="68"/>
      <c r="AA98" s="68"/>
    </row>
    <row r="99" spans="1:27" x14ac:dyDescent="0.3">
      <c r="A99" s="15" t="s">
        <v>22</v>
      </c>
      <c r="B99" s="68" t="s">
        <v>0</v>
      </c>
      <c r="C99" s="68"/>
      <c r="D99" s="68"/>
      <c r="E99" s="15" t="s">
        <v>1</v>
      </c>
      <c r="F99" s="15" t="s">
        <v>2</v>
      </c>
      <c r="G99" s="15" t="s">
        <v>3</v>
      </c>
      <c r="H99" s="15" t="s">
        <v>4</v>
      </c>
      <c r="I99" s="2" t="s">
        <v>6</v>
      </c>
      <c r="J99" s="12" t="s">
        <v>7</v>
      </c>
      <c r="K99" s="2" t="s">
        <v>3</v>
      </c>
      <c r="L99" s="2" t="s">
        <v>4</v>
      </c>
      <c r="M99" s="4" t="s">
        <v>2</v>
      </c>
      <c r="N99" s="4" t="s">
        <v>3</v>
      </c>
      <c r="O99" s="4" t="s">
        <v>4</v>
      </c>
      <c r="P99" s="6" t="s">
        <v>2</v>
      </c>
      <c r="Q99" s="6" t="s">
        <v>3</v>
      </c>
      <c r="R99" s="6" t="s">
        <v>4</v>
      </c>
      <c r="S99" s="8" t="s">
        <v>2</v>
      </c>
      <c r="T99" s="8" t="s">
        <v>3</v>
      </c>
      <c r="U99" s="8" t="s">
        <v>4</v>
      </c>
      <c r="V99" s="4" t="s">
        <v>2</v>
      </c>
      <c r="W99" s="4" t="s">
        <v>3</v>
      </c>
      <c r="X99" s="4" t="s">
        <v>4</v>
      </c>
      <c r="Y99" s="6" t="s">
        <v>2</v>
      </c>
      <c r="Z99" s="6" t="s">
        <v>3</v>
      </c>
      <c r="AA99" s="6" t="s">
        <v>4</v>
      </c>
    </row>
    <row r="100" spans="1:27" x14ac:dyDescent="0.3">
      <c r="A100" s="69" t="s">
        <v>23</v>
      </c>
      <c r="B100" s="69"/>
      <c r="C100" s="69"/>
      <c r="D100" s="69"/>
      <c r="E100" s="69"/>
      <c r="F100" s="69"/>
      <c r="G100" s="69"/>
      <c r="H100" s="70"/>
      <c r="I100" s="2"/>
      <c r="J100" s="12"/>
      <c r="K100" s="2"/>
      <c r="L100" s="2"/>
      <c r="M100" s="4"/>
      <c r="N100" s="4"/>
      <c r="O100" s="4"/>
      <c r="P100" s="6"/>
      <c r="Q100" s="6"/>
      <c r="R100" s="6"/>
      <c r="S100" s="8"/>
      <c r="T100" s="8"/>
      <c r="U100" s="8"/>
      <c r="V100" s="4"/>
      <c r="W100" s="4"/>
      <c r="X100" s="4"/>
      <c r="Y100" s="6"/>
      <c r="Z100" s="6"/>
      <c r="AA100" s="6"/>
    </row>
    <row r="101" spans="1:27" x14ac:dyDescent="0.3">
      <c r="A101" s="15" t="s">
        <v>24</v>
      </c>
      <c r="B101" s="15">
        <v>2375</v>
      </c>
      <c r="C101" s="15">
        <v>200</v>
      </c>
      <c r="D101" s="15">
        <v>150</v>
      </c>
      <c r="E101" s="15" t="s">
        <v>9</v>
      </c>
      <c r="F101" s="15">
        <v>1</v>
      </c>
      <c r="G101" s="1">
        <f>L101+O101+R101+U101+X101+AA101</f>
        <v>10568.75</v>
      </c>
      <c r="H101" s="14">
        <f t="shared" ref="H101:H108" si="77">G101*F101</f>
        <v>10568.75</v>
      </c>
      <c r="I101" s="10">
        <f t="shared" ref="I101:I108" si="78">B101*C101*D101/1000000000</f>
        <v>7.1249999999999994E-2</v>
      </c>
      <c r="J101" s="10">
        <f t="shared" ref="J101:J108" si="79">I101*F101</f>
        <v>7.1249999999999994E-2</v>
      </c>
      <c r="K101" s="3">
        <v>90000</v>
      </c>
      <c r="L101" s="3">
        <f>K101*I101</f>
        <v>6412.4999999999991</v>
      </c>
      <c r="M101" s="13">
        <f>B101*(C101+D101+D101)/1000000</f>
        <v>1.1875</v>
      </c>
      <c r="N101" s="11">
        <v>2500</v>
      </c>
      <c r="O101" s="5">
        <f>N101*M101</f>
        <v>2968.75</v>
      </c>
      <c r="P101" s="6">
        <f>B101*2/1000</f>
        <v>4.75</v>
      </c>
      <c r="Q101" s="7">
        <v>250</v>
      </c>
      <c r="R101" s="7">
        <f>Q101*P101</f>
        <v>1187.5</v>
      </c>
      <c r="S101" s="8"/>
      <c r="T101" s="9"/>
      <c r="U101" s="9">
        <f>T101*S101</f>
        <v>0</v>
      </c>
      <c r="V101" s="13"/>
      <c r="W101" s="11"/>
      <c r="X101" s="5">
        <f>W101*V101</f>
        <v>0</v>
      </c>
      <c r="Y101" s="6">
        <v>0</v>
      </c>
      <c r="Z101" s="7">
        <v>0</v>
      </c>
      <c r="AA101" s="7">
        <f>Z101*Y101</f>
        <v>0</v>
      </c>
    </row>
    <row r="102" spans="1:27" x14ac:dyDescent="0.3">
      <c r="A102" s="15" t="s">
        <v>25</v>
      </c>
      <c r="B102" s="15">
        <v>450</v>
      </c>
      <c r="C102" s="15">
        <v>125</v>
      </c>
      <c r="D102" s="15">
        <v>100</v>
      </c>
      <c r="E102" s="15" t="s">
        <v>9</v>
      </c>
      <c r="F102" s="15">
        <v>8</v>
      </c>
      <c r="G102" s="1">
        <f t="shared" ref="G102:G108" si="80">L102+O102+R102+U102+X102+AA102</f>
        <v>2092.5</v>
      </c>
      <c r="H102" s="14">
        <f t="shared" si="77"/>
        <v>16740</v>
      </c>
      <c r="I102" s="10">
        <f t="shared" si="78"/>
        <v>5.6249999999999998E-3</v>
      </c>
      <c r="J102" s="10">
        <f t="shared" si="79"/>
        <v>4.4999999999999998E-2</v>
      </c>
      <c r="K102" s="3">
        <v>90000</v>
      </c>
      <c r="L102" s="3">
        <f t="shared" ref="L102:L108" si="81">K102*I102</f>
        <v>506.25</v>
      </c>
      <c r="M102" s="13">
        <f>B102*(C102+D102)*2/1000000</f>
        <v>0.20250000000000001</v>
      </c>
      <c r="N102" s="11">
        <v>2500</v>
      </c>
      <c r="O102" s="5">
        <f t="shared" ref="O102:O104" si="82">N102*M102</f>
        <v>506.25000000000006</v>
      </c>
      <c r="P102" s="6">
        <f>B102*4/1000</f>
        <v>1.8</v>
      </c>
      <c r="Q102" s="7">
        <v>600</v>
      </c>
      <c r="R102" s="7">
        <f t="shared" ref="R102:R104" si="83">Q102*P102</f>
        <v>1080</v>
      </c>
      <c r="S102" s="8"/>
      <c r="T102" s="9"/>
      <c r="U102" s="9">
        <f t="shared" ref="U102:U104" si="84">T102*S102</f>
        <v>0</v>
      </c>
      <c r="V102" s="13"/>
      <c r="W102" s="11"/>
      <c r="X102" s="5">
        <f t="shared" ref="X102:X104" si="85">W102*V102</f>
        <v>0</v>
      </c>
      <c r="Y102" s="6">
        <v>0</v>
      </c>
      <c r="Z102" s="7">
        <v>0</v>
      </c>
      <c r="AA102" s="7">
        <f t="shared" ref="AA102:AA104" si="86">Z102*Y102</f>
        <v>0</v>
      </c>
    </row>
    <row r="103" spans="1:27" x14ac:dyDescent="0.3">
      <c r="A103" s="15" t="s">
        <v>26</v>
      </c>
      <c r="B103" s="15">
        <v>130</v>
      </c>
      <c r="C103" s="15">
        <v>120</v>
      </c>
      <c r="D103" s="15">
        <v>15</v>
      </c>
      <c r="E103" s="15" t="s">
        <v>9</v>
      </c>
      <c r="F103" s="15">
        <v>8</v>
      </c>
      <c r="G103" s="1">
        <f t="shared" si="80"/>
        <v>458.56</v>
      </c>
      <c r="H103" s="14">
        <f t="shared" si="77"/>
        <v>3668.48</v>
      </c>
      <c r="I103" s="10">
        <f t="shared" si="78"/>
        <v>2.34E-4</v>
      </c>
      <c r="J103" s="10">
        <f t="shared" si="79"/>
        <v>1.872E-3</v>
      </c>
      <c r="K103" s="3">
        <v>90000</v>
      </c>
      <c r="L103" s="3">
        <f t="shared" si="81"/>
        <v>21.06</v>
      </c>
      <c r="M103" s="13">
        <f>D103*(C103+B103)*2/10000</f>
        <v>0.75</v>
      </c>
      <c r="N103" s="11">
        <v>250</v>
      </c>
      <c r="O103" s="5">
        <f t="shared" si="82"/>
        <v>187.5</v>
      </c>
      <c r="P103" s="6">
        <f>(B103+C103)*2*2/1000</f>
        <v>1</v>
      </c>
      <c r="Q103" s="7">
        <v>250</v>
      </c>
      <c r="R103" s="7">
        <f t="shared" si="83"/>
        <v>250</v>
      </c>
      <c r="S103" s="8"/>
      <c r="T103" s="9"/>
      <c r="U103" s="9">
        <f t="shared" si="84"/>
        <v>0</v>
      </c>
      <c r="V103" s="13"/>
      <c r="W103" s="11"/>
      <c r="X103" s="5">
        <f t="shared" si="85"/>
        <v>0</v>
      </c>
      <c r="Y103" s="6">
        <v>0</v>
      </c>
      <c r="Z103" s="7">
        <v>0</v>
      </c>
      <c r="AA103" s="7">
        <f t="shared" si="86"/>
        <v>0</v>
      </c>
    </row>
    <row r="104" spans="1:27" x14ac:dyDescent="0.3">
      <c r="A104" s="15" t="s">
        <v>27</v>
      </c>
      <c r="B104" s="15">
        <v>250</v>
      </c>
      <c r="C104" s="15">
        <v>185</v>
      </c>
      <c r="D104" s="15">
        <v>100</v>
      </c>
      <c r="E104" s="15" t="s">
        <v>9</v>
      </c>
      <c r="F104" s="15">
        <v>8</v>
      </c>
      <c r="G104" s="1">
        <f t="shared" si="80"/>
        <v>2728.75</v>
      </c>
      <c r="H104" s="14">
        <f t="shared" si="77"/>
        <v>21830</v>
      </c>
      <c r="I104" s="10">
        <f t="shared" si="78"/>
        <v>4.6249999999999998E-3</v>
      </c>
      <c r="J104" s="10">
        <f t="shared" si="79"/>
        <v>3.6999999999999998E-2</v>
      </c>
      <c r="K104" s="3">
        <v>90000</v>
      </c>
      <c r="L104" s="3">
        <f t="shared" si="81"/>
        <v>416.25</v>
      </c>
      <c r="M104" s="13">
        <f>B104*C104*2/1000000</f>
        <v>9.2499999999999999E-2</v>
      </c>
      <c r="N104" s="11">
        <v>2500</v>
      </c>
      <c r="O104" s="5">
        <f t="shared" si="82"/>
        <v>231.25</v>
      </c>
      <c r="P104" s="6"/>
      <c r="Q104" s="7"/>
      <c r="R104" s="7">
        <f t="shared" si="83"/>
        <v>0</v>
      </c>
      <c r="S104" s="8"/>
      <c r="T104" s="9"/>
      <c r="U104" s="9">
        <f t="shared" si="84"/>
        <v>0</v>
      </c>
      <c r="V104" s="13">
        <f>B104*C104*D104/1000000</f>
        <v>4.625</v>
      </c>
      <c r="W104" s="11">
        <v>450</v>
      </c>
      <c r="X104" s="5">
        <f t="shared" si="85"/>
        <v>2081.25</v>
      </c>
      <c r="Y104" s="6">
        <v>0</v>
      </c>
      <c r="Z104" s="7">
        <v>0</v>
      </c>
      <c r="AA104" s="7">
        <f t="shared" si="86"/>
        <v>0</v>
      </c>
    </row>
    <row r="105" spans="1:27" x14ac:dyDescent="0.3">
      <c r="A105" s="15" t="s">
        <v>28</v>
      </c>
      <c r="B105" s="15">
        <v>2125</v>
      </c>
      <c r="C105" s="15">
        <v>200</v>
      </c>
      <c r="D105" s="15">
        <v>100</v>
      </c>
      <c r="E105" s="15" t="s">
        <v>9</v>
      </c>
      <c r="F105" s="15">
        <v>1</v>
      </c>
      <c r="G105" s="1">
        <f t="shared" si="80"/>
        <v>7012.5</v>
      </c>
      <c r="H105" s="14">
        <f t="shared" si="77"/>
        <v>7012.5</v>
      </c>
      <c r="I105" s="10">
        <f t="shared" si="78"/>
        <v>4.2500000000000003E-2</v>
      </c>
      <c r="J105" s="10">
        <f t="shared" si="79"/>
        <v>4.2500000000000003E-2</v>
      </c>
      <c r="K105" s="3">
        <v>90000</v>
      </c>
      <c r="L105" s="3">
        <f t="shared" si="81"/>
        <v>3825.0000000000005</v>
      </c>
      <c r="M105" s="13">
        <f>B105*(C105+D105+D105)/1000000</f>
        <v>0.85</v>
      </c>
      <c r="N105" s="11">
        <v>2500</v>
      </c>
      <c r="O105" s="5">
        <f>N105*M105</f>
        <v>2125</v>
      </c>
      <c r="P105" s="6">
        <f>B105*2/1000</f>
        <v>4.25</v>
      </c>
      <c r="Q105" s="7">
        <v>250</v>
      </c>
      <c r="R105" s="7">
        <f>Q105*P105</f>
        <v>1062.5</v>
      </c>
      <c r="S105" s="8"/>
      <c r="T105" s="9"/>
      <c r="U105" s="9">
        <f>T105*S105</f>
        <v>0</v>
      </c>
      <c r="V105" s="13"/>
      <c r="W105" s="11"/>
      <c r="X105" s="5">
        <f>W105*V105</f>
        <v>0</v>
      </c>
      <c r="Y105" s="6">
        <v>0</v>
      </c>
      <c r="Z105" s="7">
        <v>0</v>
      </c>
      <c r="AA105" s="7">
        <f>Z105*Y105</f>
        <v>0</v>
      </c>
    </row>
    <row r="106" spans="1:27" x14ac:dyDescent="0.3">
      <c r="A106" s="15" t="s">
        <v>29</v>
      </c>
      <c r="B106" s="15">
        <v>850</v>
      </c>
      <c r="C106" s="15">
        <v>200</v>
      </c>
      <c r="D106" s="15">
        <v>125</v>
      </c>
      <c r="E106" s="15" t="s">
        <v>9</v>
      </c>
      <c r="F106" s="15">
        <v>2</v>
      </c>
      <c r="G106" s="1">
        <f t="shared" si="80"/>
        <v>4143.75</v>
      </c>
      <c r="H106" s="14">
        <f t="shared" si="77"/>
        <v>8287.5</v>
      </c>
      <c r="I106" s="10">
        <f t="shared" si="78"/>
        <v>2.1250000000000002E-2</v>
      </c>
      <c r="J106" s="10">
        <f t="shared" si="79"/>
        <v>4.2500000000000003E-2</v>
      </c>
      <c r="K106" s="3">
        <v>90000</v>
      </c>
      <c r="L106" s="3">
        <f t="shared" si="81"/>
        <v>1912.5000000000002</v>
      </c>
      <c r="M106" s="13">
        <f>B106*(C106+D106)*2/1000000</f>
        <v>0.55249999999999999</v>
      </c>
      <c r="N106" s="11">
        <v>2500</v>
      </c>
      <c r="O106" s="5">
        <f t="shared" ref="O106:O108" si="87">N106*M106</f>
        <v>1381.25</v>
      </c>
      <c r="P106" s="6">
        <f>B106*4/1000</f>
        <v>3.4</v>
      </c>
      <c r="Q106" s="7">
        <v>250</v>
      </c>
      <c r="R106" s="7">
        <f t="shared" ref="R106:R108" si="88">Q106*P106</f>
        <v>850</v>
      </c>
      <c r="S106" s="8"/>
      <c r="T106" s="9"/>
      <c r="U106" s="9">
        <f t="shared" ref="U106:U108" si="89">T106*S106</f>
        <v>0</v>
      </c>
      <c r="V106" s="13"/>
      <c r="W106" s="11"/>
      <c r="X106" s="5">
        <f t="shared" ref="X106:X108" si="90">W106*V106</f>
        <v>0</v>
      </c>
      <c r="Y106" s="6">
        <v>0</v>
      </c>
      <c r="Z106" s="7">
        <v>0</v>
      </c>
      <c r="AA106" s="7">
        <f t="shared" ref="AA106:AA108" si="91">Z106*Y106</f>
        <v>0</v>
      </c>
    </row>
    <row r="107" spans="1:27" x14ac:dyDescent="0.3">
      <c r="A107" s="15" t="s">
        <v>30</v>
      </c>
      <c r="B107" s="15">
        <v>300</v>
      </c>
      <c r="C107" s="15">
        <v>145</v>
      </c>
      <c r="D107" s="15">
        <v>100</v>
      </c>
      <c r="E107" s="15" t="s">
        <v>9</v>
      </c>
      <c r="F107" s="15">
        <v>2</v>
      </c>
      <c r="G107" s="1">
        <f t="shared" si="80"/>
        <v>722.75</v>
      </c>
      <c r="H107" s="14">
        <f t="shared" si="77"/>
        <v>1445.5</v>
      </c>
      <c r="I107" s="10">
        <f t="shared" si="78"/>
        <v>4.3499999999999997E-3</v>
      </c>
      <c r="J107" s="10">
        <f t="shared" si="79"/>
        <v>8.6999999999999994E-3</v>
      </c>
      <c r="K107" s="3">
        <v>90000</v>
      </c>
      <c r="L107" s="3">
        <f t="shared" si="81"/>
        <v>391.5</v>
      </c>
      <c r="M107" s="13">
        <f>(B107*C107+(C107+B107)*D107*2)/1000000</f>
        <v>0.13250000000000001</v>
      </c>
      <c r="N107" s="11">
        <v>2500</v>
      </c>
      <c r="O107" s="5">
        <f t="shared" si="87"/>
        <v>331.25</v>
      </c>
      <c r="P107" s="6"/>
      <c r="Q107" s="7"/>
      <c r="R107" s="7">
        <f t="shared" si="88"/>
        <v>0</v>
      </c>
      <c r="S107" s="8"/>
      <c r="T107" s="9"/>
      <c r="U107" s="9">
        <f t="shared" si="89"/>
        <v>0</v>
      </c>
      <c r="V107" s="13"/>
      <c r="W107" s="11"/>
      <c r="X107" s="5">
        <f t="shared" si="90"/>
        <v>0</v>
      </c>
      <c r="Y107" s="6">
        <v>0</v>
      </c>
      <c r="Z107" s="7">
        <v>0</v>
      </c>
      <c r="AA107" s="7">
        <f t="shared" si="91"/>
        <v>0</v>
      </c>
    </row>
    <row r="108" spans="1:27" x14ac:dyDescent="0.3">
      <c r="A108" s="15" t="s">
        <v>31</v>
      </c>
      <c r="B108" s="15">
        <v>150</v>
      </c>
      <c r="C108" s="15">
        <v>50</v>
      </c>
      <c r="D108" s="15">
        <v>50</v>
      </c>
      <c r="E108" s="15" t="s">
        <v>9</v>
      </c>
      <c r="F108" s="15">
        <v>2</v>
      </c>
      <c r="G108" s="1">
        <f t="shared" si="80"/>
        <v>1446.75</v>
      </c>
      <c r="H108" s="14">
        <f t="shared" si="77"/>
        <v>2893.5</v>
      </c>
      <c r="I108" s="10">
        <f t="shared" si="78"/>
        <v>3.7500000000000001E-4</v>
      </c>
      <c r="J108" s="10">
        <f t="shared" si="79"/>
        <v>7.5000000000000002E-4</v>
      </c>
      <c r="K108" s="3">
        <v>90000</v>
      </c>
      <c r="L108" s="3">
        <f t="shared" si="81"/>
        <v>33.75</v>
      </c>
      <c r="M108" s="13"/>
      <c r="N108" s="11"/>
      <c r="O108" s="5">
        <f t="shared" si="87"/>
        <v>0</v>
      </c>
      <c r="P108" s="6"/>
      <c r="Q108" s="7"/>
      <c r="R108" s="7">
        <f t="shared" si="88"/>
        <v>0</v>
      </c>
      <c r="S108" s="8"/>
      <c r="T108" s="9"/>
      <c r="U108" s="9">
        <f t="shared" si="89"/>
        <v>0</v>
      </c>
      <c r="V108" s="13">
        <f>3.14*B108*C108/10000</f>
        <v>2.355</v>
      </c>
      <c r="W108" s="11">
        <v>600</v>
      </c>
      <c r="X108" s="5">
        <f t="shared" si="90"/>
        <v>1413</v>
      </c>
      <c r="Y108" s="6">
        <v>0</v>
      </c>
      <c r="Z108" s="7">
        <v>0</v>
      </c>
      <c r="AA108" s="7">
        <f t="shared" si="91"/>
        <v>0</v>
      </c>
    </row>
    <row r="109" spans="1:27" x14ac:dyDescent="0.3">
      <c r="A109" s="60" t="s">
        <v>32</v>
      </c>
      <c r="B109" s="60"/>
      <c r="C109" s="60"/>
      <c r="D109" s="60"/>
      <c r="E109" s="60"/>
      <c r="F109" s="60"/>
      <c r="G109" s="60"/>
      <c r="H109" s="14">
        <f>SUM(H101:H108)</f>
        <v>72446.23</v>
      </c>
      <c r="I109" s="10"/>
      <c r="J109" s="16"/>
      <c r="K109" s="3"/>
      <c r="L109" s="3"/>
      <c r="M109" s="13"/>
      <c r="N109" s="11"/>
      <c r="O109" s="5"/>
      <c r="P109" s="6"/>
      <c r="Q109" s="7"/>
      <c r="R109" s="7"/>
      <c r="S109" s="8"/>
      <c r="T109" s="9"/>
      <c r="U109" s="9"/>
      <c r="V109" s="13"/>
      <c r="W109" s="11"/>
      <c r="X109" s="5"/>
      <c r="Y109" s="6"/>
      <c r="Z109" s="7"/>
      <c r="AA109" s="7"/>
    </row>
    <row r="110" spans="1:27" x14ac:dyDescent="0.3">
      <c r="A110" s="60" t="s">
        <v>33</v>
      </c>
      <c r="B110" s="60"/>
      <c r="C110" s="60"/>
      <c r="D110" s="60"/>
      <c r="E110" s="60"/>
      <c r="F110" s="60"/>
      <c r="G110" s="60"/>
      <c r="H110" s="14">
        <f>H109/B101*1000</f>
        <v>30503.675789473684</v>
      </c>
      <c r="I110" s="10"/>
      <c r="J110" s="16"/>
      <c r="K110" s="3"/>
      <c r="L110" s="3"/>
      <c r="M110" s="13"/>
      <c r="N110" s="11"/>
      <c r="O110" s="5"/>
      <c r="P110" s="6"/>
      <c r="Q110" s="7"/>
      <c r="R110" s="7"/>
      <c r="S110" s="8"/>
      <c r="T110" s="9"/>
      <c r="U110" s="9"/>
      <c r="V110" s="13"/>
      <c r="W110" s="11"/>
      <c r="X110" s="5"/>
      <c r="Y110" s="6"/>
      <c r="Z110" s="7"/>
      <c r="AA110" s="7"/>
    </row>
    <row r="111" spans="1:27" x14ac:dyDescent="0.3">
      <c r="H111" s="24">
        <f>H110</f>
        <v>30503.675789473684</v>
      </c>
    </row>
  </sheetData>
  <mergeCells count="384">
    <mergeCell ref="Y1:AA1"/>
    <mergeCell ref="B2:D2"/>
    <mergeCell ref="B3:H3"/>
    <mergeCell ref="A5:A6"/>
    <mergeCell ref="B7:G7"/>
    <mergeCell ref="B9:D9"/>
    <mergeCell ref="B1:H1"/>
    <mergeCell ref="I1:L1"/>
    <mergeCell ref="M1:O1"/>
    <mergeCell ref="P1:R1"/>
    <mergeCell ref="S1:U1"/>
    <mergeCell ref="V1:X1"/>
    <mergeCell ref="B21:G21"/>
    <mergeCell ref="B23:D23"/>
    <mergeCell ref="B24:H24"/>
    <mergeCell ref="B26:G26"/>
    <mergeCell ref="B28:D28"/>
    <mergeCell ref="B10:H10"/>
    <mergeCell ref="A12:A13"/>
    <mergeCell ref="B14:G14"/>
    <mergeCell ref="B16:D16"/>
    <mergeCell ref="B17:H17"/>
    <mergeCell ref="A19:A20"/>
    <mergeCell ref="B42:H42"/>
    <mergeCell ref="B46:D46"/>
    <mergeCell ref="B47:H47"/>
    <mergeCell ref="B29:H29"/>
    <mergeCell ref="A31:A32"/>
    <mergeCell ref="B33:G33"/>
    <mergeCell ref="B35:D35"/>
    <mergeCell ref="B36:H36"/>
    <mergeCell ref="B41:D41"/>
    <mergeCell ref="A52:F52"/>
    <mergeCell ref="A54:F54"/>
    <mergeCell ref="C60:D60"/>
    <mergeCell ref="E60:F60"/>
    <mergeCell ref="E61:F61"/>
    <mergeCell ref="E62:F62"/>
    <mergeCell ref="C57:D57"/>
    <mergeCell ref="E57:F57"/>
    <mergeCell ref="C58:D58"/>
    <mergeCell ref="E58:F58"/>
    <mergeCell ref="C59:D59"/>
    <mergeCell ref="E59:F59"/>
    <mergeCell ref="C55:D55"/>
    <mergeCell ref="E55:F55"/>
    <mergeCell ref="E56:F56"/>
    <mergeCell ref="C56:D56"/>
    <mergeCell ref="A86:F86"/>
    <mergeCell ref="C87:D87"/>
    <mergeCell ref="E87:F87"/>
    <mergeCell ref="C88:D88"/>
    <mergeCell ref="E88:F88"/>
    <mergeCell ref="C89:D89"/>
    <mergeCell ref="E89:F89"/>
    <mergeCell ref="A61:D61"/>
    <mergeCell ref="A62:D62"/>
    <mergeCell ref="A65:F65"/>
    <mergeCell ref="C67:D67"/>
    <mergeCell ref="E67:F67"/>
    <mergeCell ref="C69:D69"/>
    <mergeCell ref="E69:F69"/>
    <mergeCell ref="C71:D71"/>
    <mergeCell ref="E71:F71"/>
    <mergeCell ref="A73:D73"/>
    <mergeCell ref="E73:F73"/>
    <mergeCell ref="A93:D93"/>
    <mergeCell ref="E93:F93"/>
    <mergeCell ref="A94:D94"/>
    <mergeCell ref="E94:F94"/>
    <mergeCell ref="C90:D90"/>
    <mergeCell ref="E90:F90"/>
    <mergeCell ref="C91:D91"/>
    <mergeCell ref="E91:F91"/>
    <mergeCell ref="C92:D92"/>
    <mergeCell ref="E92:F92"/>
    <mergeCell ref="O54:T54"/>
    <mergeCell ref="Q55:R55"/>
    <mergeCell ref="S55:T55"/>
    <mergeCell ref="Q56:R56"/>
    <mergeCell ref="S56:T56"/>
    <mergeCell ref="Q57:R57"/>
    <mergeCell ref="S57:T57"/>
    <mergeCell ref="Q58:R58"/>
    <mergeCell ref="L58:M58"/>
    <mergeCell ref="H54:M54"/>
    <mergeCell ref="J55:K55"/>
    <mergeCell ref="L55:M55"/>
    <mergeCell ref="J56:K56"/>
    <mergeCell ref="L56:M56"/>
    <mergeCell ref="J57:K57"/>
    <mergeCell ref="L57:M57"/>
    <mergeCell ref="J58:K58"/>
    <mergeCell ref="S58:T58"/>
    <mergeCell ref="Q59:R59"/>
    <mergeCell ref="S59:T59"/>
    <mergeCell ref="Q60:R60"/>
    <mergeCell ref="S60:T60"/>
    <mergeCell ref="O61:R61"/>
    <mergeCell ref="S61:T61"/>
    <mergeCell ref="H62:K62"/>
    <mergeCell ref="L62:M62"/>
    <mergeCell ref="J59:K59"/>
    <mergeCell ref="L59:M59"/>
    <mergeCell ref="J60:K60"/>
    <mergeCell ref="L60:M60"/>
    <mergeCell ref="H61:K61"/>
    <mergeCell ref="L61:M61"/>
    <mergeCell ref="AC54:AH54"/>
    <mergeCell ref="AE55:AF55"/>
    <mergeCell ref="AG55:AH55"/>
    <mergeCell ref="AE56:AF56"/>
    <mergeCell ref="AG56:AH56"/>
    <mergeCell ref="AE57:AF57"/>
    <mergeCell ref="AG57:AH57"/>
    <mergeCell ref="AE58:AF58"/>
    <mergeCell ref="Z58:AA58"/>
    <mergeCell ref="V54:AA54"/>
    <mergeCell ref="X55:Y55"/>
    <mergeCell ref="Z55:AA55"/>
    <mergeCell ref="X56:Y56"/>
    <mergeCell ref="Z56:AA56"/>
    <mergeCell ref="X57:Y57"/>
    <mergeCell ref="Z57:AA57"/>
    <mergeCell ref="X58:Y58"/>
    <mergeCell ref="AG58:AH58"/>
    <mergeCell ref="AE59:AF59"/>
    <mergeCell ref="AG59:AH59"/>
    <mergeCell ref="AE60:AF60"/>
    <mergeCell ref="AG60:AH60"/>
    <mergeCell ref="AC61:AF61"/>
    <mergeCell ref="AG61:AH61"/>
    <mergeCell ref="V62:Y62"/>
    <mergeCell ref="Z62:AA62"/>
    <mergeCell ref="X59:Y59"/>
    <mergeCell ref="Z59:AA59"/>
    <mergeCell ref="X60:Y60"/>
    <mergeCell ref="Z60:AA60"/>
    <mergeCell ref="V61:Y61"/>
    <mergeCell ref="Z61:AA61"/>
    <mergeCell ref="AC62:AF62"/>
    <mergeCell ref="AG62:AH62"/>
    <mergeCell ref="H86:M86"/>
    <mergeCell ref="J87:K87"/>
    <mergeCell ref="L87:M87"/>
    <mergeCell ref="J88:K88"/>
    <mergeCell ref="L88:M88"/>
    <mergeCell ref="O86:T86"/>
    <mergeCell ref="Q87:R87"/>
    <mergeCell ref="S87:T87"/>
    <mergeCell ref="O62:R62"/>
    <mergeCell ref="S62:T62"/>
    <mergeCell ref="H65:M65"/>
    <mergeCell ref="O65:T65"/>
    <mergeCell ref="J67:K67"/>
    <mergeCell ref="L67:M67"/>
    <mergeCell ref="Q67:R67"/>
    <mergeCell ref="S67:T67"/>
    <mergeCell ref="J69:K69"/>
    <mergeCell ref="L69:M69"/>
    <mergeCell ref="Q69:R69"/>
    <mergeCell ref="S69:T69"/>
    <mergeCell ref="J71:K71"/>
    <mergeCell ref="L71:M71"/>
    <mergeCell ref="Q71:R71"/>
    <mergeCell ref="S71:T71"/>
    <mergeCell ref="J92:K92"/>
    <mergeCell ref="L92:M92"/>
    <mergeCell ref="H93:K93"/>
    <mergeCell ref="L93:M93"/>
    <mergeCell ref="H94:K94"/>
    <mergeCell ref="L94:M94"/>
    <mergeCell ref="J89:K89"/>
    <mergeCell ref="L89:M89"/>
    <mergeCell ref="J90:K90"/>
    <mergeCell ref="L90:M90"/>
    <mergeCell ref="J91:K91"/>
    <mergeCell ref="L91:M91"/>
    <mergeCell ref="Q91:R91"/>
    <mergeCell ref="S91:T91"/>
    <mergeCell ref="Q92:R92"/>
    <mergeCell ref="S92:T92"/>
    <mergeCell ref="O93:R93"/>
    <mergeCell ref="S93:T93"/>
    <mergeCell ref="Q88:R88"/>
    <mergeCell ref="S88:T88"/>
    <mergeCell ref="Q89:R89"/>
    <mergeCell ref="S89:T89"/>
    <mergeCell ref="Q90:R90"/>
    <mergeCell ref="S90:T90"/>
    <mergeCell ref="AC86:AH86"/>
    <mergeCell ref="AE87:AF87"/>
    <mergeCell ref="AG87:AH87"/>
    <mergeCell ref="AE88:AF88"/>
    <mergeCell ref="AG88:AH88"/>
    <mergeCell ref="AE89:AF89"/>
    <mergeCell ref="AG89:AH89"/>
    <mergeCell ref="AE90:AF90"/>
    <mergeCell ref="Z90:AA90"/>
    <mergeCell ref="V86:AA86"/>
    <mergeCell ref="X87:Y87"/>
    <mergeCell ref="Z87:AA87"/>
    <mergeCell ref="X88:Y88"/>
    <mergeCell ref="Z88:AA88"/>
    <mergeCell ref="X89:Y89"/>
    <mergeCell ref="Z89:AA89"/>
    <mergeCell ref="X90:Y90"/>
    <mergeCell ref="AG90:AH90"/>
    <mergeCell ref="AE91:AF91"/>
    <mergeCell ref="AG91:AH91"/>
    <mergeCell ref="AE92:AF92"/>
    <mergeCell ref="AG92:AH92"/>
    <mergeCell ref="AC93:AF93"/>
    <mergeCell ref="AG93:AH93"/>
    <mergeCell ref="V94:Y94"/>
    <mergeCell ref="Z94:AA94"/>
    <mergeCell ref="X91:Y91"/>
    <mergeCell ref="Z91:AA91"/>
    <mergeCell ref="X92:Y92"/>
    <mergeCell ref="Z92:AA92"/>
    <mergeCell ref="V93:Y93"/>
    <mergeCell ref="Z93:AA93"/>
    <mergeCell ref="A109:G109"/>
    <mergeCell ref="A110:G110"/>
    <mergeCell ref="AC94:AF94"/>
    <mergeCell ref="AG94:AH94"/>
    <mergeCell ref="A98:H98"/>
    <mergeCell ref="I98:L98"/>
    <mergeCell ref="M98:O98"/>
    <mergeCell ref="P98:R98"/>
    <mergeCell ref="S98:U98"/>
    <mergeCell ref="V98:X98"/>
    <mergeCell ref="Y98:AA98"/>
    <mergeCell ref="O94:R94"/>
    <mergeCell ref="S94:T94"/>
    <mergeCell ref="B99:D99"/>
    <mergeCell ref="A100:H100"/>
    <mergeCell ref="V65:AA65"/>
    <mergeCell ref="AC65:AH65"/>
    <mergeCell ref="C66:D66"/>
    <mergeCell ref="E66:F66"/>
    <mergeCell ref="J66:K66"/>
    <mergeCell ref="L66:M66"/>
    <mergeCell ref="Q66:R66"/>
    <mergeCell ref="S66:T66"/>
    <mergeCell ref="X66:Y66"/>
    <mergeCell ref="Z66:AA66"/>
    <mergeCell ref="AE66:AF66"/>
    <mergeCell ref="AG66:AH66"/>
    <mergeCell ref="X67:Y67"/>
    <mergeCell ref="Z67:AA67"/>
    <mergeCell ref="AE67:AF67"/>
    <mergeCell ref="AG67:AH67"/>
    <mergeCell ref="C68:D68"/>
    <mergeCell ref="E68:F68"/>
    <mergeCell ref="J68:K68"/>
    <mergeCell ref="L68:M68"/>
    <mergeCell ref="Q68:R68"/>
    <mergeCell ref="S68:T68"/>
    <mergeCell ref="X68:Y68"/>
    <mergeCell ref="Z68:AA68"/>
    <mergeCell ref="AE68:AF68"/>
    <mergeCell ref="AG68:AH68"/>
    <mergeCell ref="X69:Y69"/>
    <mergeCell ref="Z69:AA69"/>
    <mergeCell ref="AE69:AF69"/>
    <mergeCell ref="AG69:AH69"/>
    <mergeCell ref="C70:D70"/>
    <mergeCell ref="E70:F70"/>
    <mergeCell ref="J70:K70"/>
    <mergeCell ref="L70:M70"/>
    <mergeCell ref="Q70:R70"/>
    <mergeCell ref="S70:T70"/>
    <mergeCell ref="X70:Y70"/>
    <mergeCell ref="Z70:AA70"/>
    <mergeCell ref="AE70:AF70"/>
    <mergeCell ref="AG70:AH70"/>
    <mergeCell ref="X71:Y71"/>
    <mergeCell ref="Z71:AA71"/>
    <mergeCell ref="AE71:AF71"/>
    <mergeCell ref="AG71:AH71"/>
    <mergeCell ref="A72:D72"/>
    <mergeCell ref="E72:F72"/>
    <mergeCell ref="H72:K72"/>
    <mergeCell ref="L72:M72"/>
    <mergeCell ref="O72:R72"/>
    <mergeCell ref="S72:T72"/>
    <mergeCell ref="V72:Y72"/>
    <mergeCell ref="Z72:AA72"/>
    <mergeCell ref="AC72:AF72"/>
    <mergeCell ref="AG72:AH72"/>
    <mergeCell ref="H73:K73"/>
    <mergeCell ref="L73:M73"/>
    <mergeCell ref="O73:R73"/>
    <mergeCell ref="S73:T73"/>
    <mergeCell ref="V73:Y73"/>
    <mergeCell ref="Z73:AA73"/>
    <mergeCell ref="AC73:AF73"/>
    <mergeCell ref="AG73:AH73"/>
    <mergeCell ref="A76:F76"/>
    <mergeCell ref="H76:M76"/>
    <mergeCell ref="O76:T76"/>
    <mergeCell ref="V76:AA76"/>
    <mergeCell ref="AC76:AH76"/>
    <mergeCell ref="AG77:AH77"/>
    <mergeCell ref="C78:D78"/>
    <mergeCell ref="E78:F78"/>
    <mergeCell ref="J78:K78"/>
    <mergeCell ref="L78:M78"/>
    <mergeCell ref="Q78:R78"/>
    <mergeCell ref="S78:T78"/>
    <mergeCell ref="X78:Y78"/>
    <mergeCell ref="Z78:AA78"/>
    <mergeCell ref="AE78:AF78"/>
    <mergeCell ref="AG78:AH78"/>
    <mergeCell ref="C77:D77"/>
    <mergeCell ref="E77:F77"/>
    <mergeCell ref="J77:K77"/>
    <mergeCell ref="L77:M77"/>
    <mergeCell ref="Q77:R77"/>
    <mergeCell ref="S77:T77"/>
    <mergeCell ref="X77:Y77"/>
    <mergeCell ref="Z77:AA77"/>
    <mergeCell ref="AE77:AF77"/>
    <mergeCell ref="AG79:AH79"/>
    <mergeCell ref="C80:D80"/>
    <mergeCell ref="E80:F80"/>
    <mergeCell ref="J80:K80"/>
    <mergeCell ref="L80:M80"/>
    <mergeCell ref="Q80:R80"/>
    <mergeCell ref="S80:T80"/>
    <mergeCell ref="X80:Y80"/>
    <mergeCell ref="Z80:AA80"/>
    <mergeCell ref="AE80:AF80"/>
    <mergeCell ref="AG80:AH80"/>
    <mergeCell ref="C79:D79"/>
    <mergeCell ref="E79:F79"/>
    <mergeCell ref="J79:K79"/>
    <mergeCell ref="L79:M79"/>
    <mergeCell ref="Q79:R79"/>
    <mergeCell ref="S79:T79"/>
    <mergeCell ref="X79:Y79"/>
    <mergeCell ref="Z79:AA79"/>
    <mergeCell ref="AE79:AF79"/>
    <mergeCell ref="AG81:AH81"/>
    <mergeCell ref="C82:D82"/>
    <mergeCell ref="E82:F82"/>
    <mergeCell ref="J82:K82"/>
    <mergeCell ref="L82:M82"/>
    <mergeCell ref="Q82:R82"/>
    <mergeCell ref="S82:T82"/>
    <mergeCell ref="X82:Y82"/>
    <mergeCell ref="Z82:AA82"/>
    <mergeCell ref="AE82:AF82"/>
    <mergeCell ref="AG82:AH82"/>
    <mergeCell ref="C81:D81"/>
    <mergeCell ref="E81:F81"/>
    <mergeCell ref="J81:K81"/>
    <mergeCell ref="L81:M81"/>
    <mergeCell ref="Q81:R81"/>
    <mergeCell ref="S81:T81"/>
    <mergeCell ref="X81:Y81"/>
    <mergeCell ref="Z81:AA81"/>
    <mergeCell ref="AE81:AF81"/>
    <mergeCell ref="AG83:AH83"/>
    <mergeCell ref="A84:D84"/>
    <mergeCell ref="E84:F84"/>
    <mergeCell ref="H84:K84"/>
    <mergeCell ref="L84:M84"/>
    <mergeCell ref="O84:R84"/>
    <mergeCell ref="S84:T84"/>
    <mergeCell ref="V84:Y84"/>
    <mergeCell ref="Z84:AA84"/>
    <mergeCell ref="AC84:AF84"/>
    <mergeCell ref="AG84:AH84"/>
    <mergeCell ref="A83:D83"/>
    <mergeCell ref="E83:F83"/>
    <mergeCell ref="H83:K83"/>
    <mergeCell ref="L83:M83"/>
    <mergeCell ref="O83:R83"/>
    <mergeCell ref="S83:T83"/>
    <mergeCell ref="V83:Y83"/>
    <mergeCell ref="Z83:AA83"/>
    <mergeCell ref="AC83:AF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zoomScaleNormal="100" workbookViewId="0">
      <pane ySplit="1" topLeftCell="A70" activePane="bottomLeft" state="frozen"/>
      <selection pane="bottomLeft" activeCell="V79" sqref="V79"/>
    </sheetView>
  </sheetViews>
  <sheetFormatPr defaultRowHeight="14.4" x14ac:dyDescent="0.3"/>
  <cols>
    <col min="1" max="1" width="25" bestFit="1" customWidth="1"/>
    <col min="7" max="7" width="14.109375" customWidth="1"/>
    <col min="8" max="8" width="22.6640625" customWidth="1"/>
    <col min="9" max="14" width="10.6640625" customWidth="1"/>
    <col min="15" max="15" width="22.6640625" customWidth="1"/>
    <col min="16" max="21" width="10.6640625" customWidth="1"/>
    <col min="22" max="22" width="22.6640625" customWidth="1"/>
    <col min="28" max="28" width="10.44140625" bestFit="1" customWidth="1"/>
    <col min="29" max="29" width="22.6640625" customWidth="1"/>
    <col min="35" max="35" width="9.44140625" bestFit="1" customWidth="1"/>
  </cols>
  <sheetData>
    <row r="1" spans="1:27" ht="21" x14ac:dyDescent="0.3">
      <c r="B1" s="78"/>
      <c r="C1" s="78"/>
      <c r="D1" s="78"/>
      <c r="E1" s="78"/>
      <c r="F1" s="78"/>
      <c r="G1" s="78"/>
      <c r="H1" s="78"/>
      <c r="I1" s="68" t="s">
        <v>5</v>
      </c>
      <c r="J1" s="68"/>
      <c r="K1" s="68"/>
      <c r="L1" s="68"/>
      <c r="M1" s="68" t="s">
        <v>10</v>
      </c>
      <c r="N1" s="68"/>
      <c r="O1" s="68"/>
      <c r="P1" s="68" t="s">
        <v>15</v>
      </c>
      <c r="Q1" s="68"/>
      <c r="R1" s="68"/>
      <c r="S1" s="68" t="s">
        <v>11</v>
      </c>
      <c r="T1" s="68"/>
      <c r="U1" s="68"/>
      <c r="V1" s="68" t="s">
        <v>8</v>
      </c>
      <c r="W1" s="68"/>
      <c r="X1" s="68"/>
      <c r="Y1" s="68" t="s">
        <v>12</v>
      </c>
      <c r="Z1" s="68"/>
      <c r="AA1" s="68"/>
    </row>
    <row r="2" spans="1:27" x14ac:dyDescent="0.3">
      <c r="B2" s="68" t="s">
        <v>0</v>
      </c>
      <c r="C2" s="68"/>
      <c r="D2" s="68"/>
      <c r="E2" s="15" t="s">
        <v>1</v>
      </c>
      <c r="F2" s="15" t="s">
        <v>2</v>
      </c>
      <c r="G2" s="15" t="s">
        <v>3</v>
      </c>
      <c r="H2" s="15" t="s">
        <v>4</v>
      </c>
      <c r="I2" s="2" t="s">
        <v>6</v>
      </c>
      <c r="J2" s="12" t="s">
        <v>7</v>
      </c>
      <c r="K2" s="2" t="s">
        <v>3</v>
      </c>
      <c r="L2" s="2" t="s">
        <v>4</v>
      </c>
      <c r="M2" s="4" t="s">
        <v>2</v>
      </c>
      <c r="N2" s="4" t="s">
        <v>3</v>
      </c>
      <c r="O2" s="4" t="s">
        <v>4</v>
      </c>
      <c r="P2" s="6" t="s">
        <v>2</v>
      </c>
      <c r="Q2" s="6" t="s">
        <v>3</v>
      </c>
      <c r="R2" s="6" t="s">
        <v>4</v>
      </c>
      <c r="S2" s="8" t="s">
        <v>2</v>
      </c>
      <c r="T2" s="8" t="s">
        <v>3</v>
      </c>
      <c r="U2" s="8" t="s">
        <v>4</v>
      </c>
      <c r="V2" s="4" t="s">
        <v>2</v>
      </c>
      <c r="W2" s="4" t="s">
        <v>3</v>
      </c>
      <c r="X2" s="4" t="s">
        <v>4</v>
      </c>
      <c r="Y2" s="6" t="s">
        <v>2</v>
      </c>
      <c r="Z2" s="6" t="s">
        <v>3</v>
      </c>
      <c r="AA2" s="6" t="s">
        <v>4</v>
      </c>
    </row>
    <row r="3" spans="1:27" x14ac:dyDescent="0.3">
      <c r="A3" s="18" t="s">
        <v>41</v>
      </c>
      <c r="B3" s="72" t="s">
        <v>114</v>
      </c>
      <c r="C3" s="72"/>
      <c r="D3" s="72"/>
      <c r="E3" s="72"/>
      <c r="F3" s="72"/>
      <c r="G3" s="72"/>
      <c r="H3" s="73"/>
      <c r="I3" s="2"/>
      <c r="J3" s="12"/>
      <c r="K3" s="2"/>
      <c r="L3" s="2"/>
      <c r="M3" s="4"/>
      <c r="N3" s="4"/>
      <c r="O3" s="4"/>
      <c r="P3" s="6"/>
      <c r="Q3" s="6"/>
      <c r="R3" s="6"/>
      <c r="S3" s="8"/>
      <c r="T3" s="8"/>
      <c r="U3" s="8"/>
      <c r="V3" s="4"/>
      <c r="W3" s="4"/>
      <c r="X3" s="4"/>
      <c r="Y3" s="6"/>
      <c r="Z3" s="6"/>
      <c r="AA3" s="6"/>
    </row>
    <row r="4" spans="1:27" x14ac:dyDescent="0.3">
      <c r="A4" s="15" t="s">
        <v>34</v>
      </c>
      <c r="B4" s="15">
        <v>720</v>
      </c>
      <c r="C4" s="15">
        <v>150</v>
      </c>
      <c r="D4" s="15">
        <v>150</v>
      </c>
      <c r="E4" s="15" t="s">
        <v>9</v>
      </c>
      <c r="F4" s="15">
        <v>1</v>
      </c>
      <c r="G4" s="1">
        <f>L4+O4+R4+U4+X4+AA4</f>
        <v>8726.4</v>
      </c>
      <c r="H4" s="14">
        <f t="shared" ref="H4:H6" si="0">G4*F4</f>
        <v>8726.4</v>
      </c>
      <c r="I4" s="10">
        <f t="shared" ref="I4:I6" si="1">B4*C4*D4/1000000000</f>
        <v>1.6199999999999999E-2</v>
      </c>
      <c r="J4" s="10">
        <f t="shared" ref="J4:J6" si="2">I4*F4</f>
        <v>1.6199999999999999E-2</v>
      </c>
      <c r="K4" s="3">
        <v>120000</v>
      </c>
      <c r="L4" s="3">
        <f>K4*I4</f>
        <v>1944</v>
      </c>
      <c r="M4" s="13">
        <f>3.14*B4*C4/10000</f>
        <v>33.911999999999999</v>
      </c>
      <c r="N4" s="11">
        <v>200</v>
      </c>
      <c r="O4" s="5">
        <f>N4*M4</f>
        <v>6782.4</v>
      </c>
      <c r="P4" s="6"/>
      <c r="Q4" s="7"/>
      <c r="R4" s="7">
        <f>Q4*P4</f>
        <v>0</v>
      </c>
      <c r="S4" s="8"/>
      <c r="T4" s="9"/>
      <c r="U4" s="9">
        <f>T4*S4</f>
        <v>0</v>
      </c>
      <c r="V4" s="4">
        <v>0</v>
      </c>
      <c r="W4" s="11">
        <v>0</v>
      </c>
      <c r="X4" s="5">
        <f>W4*V4</f>
        <v>0</v>
      </c>
      <c r="Y4" s="6">
        <v>0</v>
      </c>
      <c r="Z4" s="7">
        <v>0</v>
      </c>
      <c r="AA4" s="7">
        <f>Z4*Y4</f>
        <v>0</v>
      </c>
    </row>
    <row r="5" spans="1:27" x14ac:dyDescent="0.3">
      <c r="A5" s="74" t="s">
        <v>40</v>
      </c>
      <c r="B5" s="15">
        <f>B4-B6-B6</f>
        <v>480</v>
      </c>
      <c r="C5" s="15">
        <v>150</v>
      </c>
      <c r="D5" s="15">
        <v>150</v>
      </c>
      <c r="E5" s="15" t="s">
        <v>9</v>
      </c>
      <c r="F5" s="15">
        <v>1</v>
      </c>
      <c r="G5" s="1">
        <f t="shared" ref="G5:G6" si="3">L5+O5+R5+U5+X5+AA5</f>
        <v>5817.6</v>
      </c>
      <c r="H5" s="1">
        <f t="shared" si="0"/>
        <v>5817.6</v>
      </c>
      <c r="I5" s="10">
        <f t="shared" si="1"/>
        <v>1.0800000000000001E-2</v>
      </c>
      <c r="J5" s="10">
        <f t="shared" si="2"/>
        <v>1.0800000000000001E-2</v>
      </c>
      <c r="K5" s="3">
        <v>120000</v>
      </c>
      <c r="L5" s="3">
        <f>K5*I5</f>
        <v>1296</v>
      </c>
      <c r="M5" s="13">
        <f>3.14*B5*C5/10000</f>
        <v>22.608000000000001</v>
      </c>
      <c r="N5" s="11">
        <v>200</v>
      </c>
      <c r="O5" s="5">
        <f>N5*M5</f>
        <v>4521.6000000000004</v>
      </c>
      <c r="P5" s="6"/>
      <c r="Q5" s="7"/>
      <c r="R5" s="7">
        <f>Q5*P5</f>
        <v>0</v>
      </c>
      <c r="S5" s="8"/>
      <c r="T5" s="9"/>
      <c r="U5" s="9">
        <f t="shared" ref="U5:U6" si="4">T5*S5</f>
        <v>0</v>
      </c>
      <c r="V5" s="4"/>
      <c r="W5" s="11"/>
      <c r="X5" s="5">
        <f t="shared" ref="X5:X6" si="5">W5*V5</f>
        <v>0</v>
      </c>
      <c r="Y5" s="6"/>
      <c r="Z5" s="7"/>
      <c r="AA5" s="7">
        <f t="shared" ref="AA5:AA6" si="6">Z5*Y5</f>
        <v>0</v>
      </c>
    </row>
    <row r="6" spans="1:27" x14ac:dyDescent="0.3">
      <c r="A6" s="75"/>
      <c r="B6" s="15">
        <v>120</v>
      </c>
      <c r="C6" s="15">
        <v>150</v>
      </c>
      <c r="D6" s="15">
        <v>150</v>
      </c>
      <c r="E6" s="15" t="s">
        <v>9</v>
      </c>
      <c r="F6" s="15">
        <v>2</v>
      </c>
      <c r="G6" s="1">
        <f t="shared" si="3"/>
        <v>1980</v>
      </c>
      <c r="H6" s="1">
        <f t="shared" si="0"/>
        <v>3960</v>
      </c>
      <c r="I6" s="10">
        <f t="shared" si="1"/>
        <v>2.7000000000000001E-3</v>
      </c>
      <c r="J6" s="10">
        <f t="shared" si="2"/>
        <v>5.4000000000000003E-3</v>
      </c>
      <c r="K6" s="3">
        <v>120000</v>
      </c>
      <c r="L6" s="3">
        <f t="shared" ref="L6" si="7">K6*I6</f>
        <v>324</v>
      </c>
      <c r="M6" s="4"/>
      <c r="N6" s="11"/>
      <c r="O6" s="5">
        <f t="shared" ref="O6" si="8">N6*M6</f>
        <v>0</v>
      </c>
      <c r="P6" s="6">
        <f>B6*C6*4/10000</f>
        <v>7.2</v>
      </c>
      <c r="Q6" s="7">
        <v>200</v>
      </c>
      <c r="R6" s="7">
        <f t="shared" ref="R6" si="9">Q6*P6</f>
        <v>1440</v>
      </c>
      <c r="S6" s="8">
        <v>2</v>
      </c>
      <c r="T6" s="9">
        <v>0</v>
      </c>
      <c r="U6" s="9">
        <f t="shared" si="4"/>
        <v>0</v>
      </c>
      <c r="V6" s="4">
        <f>D6*B6*5*4/1000000</f>
        <v>0.36</v>
      </c>
      <c r="W6" s="11">
        <v>600</v>
      </c>
      <c r="X6" s="5">
        <f t="shared" si="5"/>
        <v>216</v>
      </c>
      <c r="Y6" s="6"/>
      <c r="Z6" s="7"/>
      <c r="AA6" s="7">
        <f t="shared" si="6"/>
        <v>0</v>
      </c>
    </row>
    <row r="7" spans="1:27" x14ac:dyDescent="0.3">
      <c r="B7" s="76"/>
      <c r="C7" s="76"/>
      <c r="D7" s="76"/>
      <c r="E7" s="76"/>
      <c r="F7" s="76"/>
      <c r="G7" s="77"/>
      <c r="H7" s="14">
        <f>SUM(H5:H6)</f>
        <v>9777.6</v>
      </c>
      <c r="I7" s="10"/>
      <c r="J7" s="10"/>
      <c r="K7" s="3"/>
      <c r="L7" s="3"/>
      <c r="M7" s="4"/>
      <c r="N7" s="11"/>
      <c r="O7" s="5"/>
      <c r="P7" s="6"/>
      <c r="Q7" s="7"/>
      <c r="R7" s="7"/>
      <c r="S7" s="8"/>
      <c r="T7" s="9"/>
      <c r="U7" s="9"/>
      <c r="V7" s="4"/>
      <c r="W7" s="11"/>
      <c r="X7" s="5"/>
      <c r="Y7" s="6"/>
      <c r="Z7" s="7"/>
      <c r="AA7" s="7"/>
    </row>
    <row r="9" spans="1:27" x14ac:dyDescent="0.3">
      <c r="B9" s="68" t="s">
        <v>0</v>
      </c>
      <c r="C9" s="68"/>
      <c r="D9" s="68"/>
      <c r="E9" s="15" t="s">
        <v>1</v>
      </c>
      <c r="F9" s="15" t="s">
        <v>2</v>
      </c>
      <c r="G9" s="15" t="s">
        <v>3</v>
      </c>
      <c r="H9" s="15" t="s">
        <v>4</v>
      </c>
      <c r="I9" s="2" t="s">
        <v>6</v>
      </c>
      <c r="J9" s="12" t="s">
        <v>7</v>
      </c>
      <c r="K9" s="2" t="s">
        <v>3</v>
      </c>
      <c r="L9" s="2" t="s">
        <v>4</v>
      </c>
      <c r="M9" s="4" t="s">
        <v>2</v>
      </c>
      <c r="N9" s="4" t="s">
        <v>3</v>
      </c>
      <c r="O9" s="4" t="s">
        <v>4</v>
      </c>
      <c r="P9" s="6" t="s">
        <v>2</v>
      </c>
      <c r="Q9" s="6" t="s">
        <v>3</v>
      </c>
      <c r="R9" s="6" t="s">
        <v>4</v>
      </c>
      <c r="S9" s="8" t="s">
        <v>2</v>
      </c>
      <c r="T9" s="8" t="s">
        <v>3</v>
      </c>
      <c r="U9" s="8" t="s">
        <v>4</v>
      </c>
      <c r="V9" s="4" t="s">
        <v>2</v>
      </c>
      <c r="W9" s="4" t="s">
        <v>3</v>
      </c>
      <c r="X9" s="4" t="s">
        <v>4</v>
      </c>
      <c r="Y9" s="6" t="s">
        <v>2</v>
      </c>
      <c r="Z9" s="6" t="s">
        <v>3</v>
      </c>
      <c r="AA9" s="6" t="s">
        <v>4</v>
      </c>
    </row>
    <row r="10" spans="1:27" x14ac:dyDescent="0.3">
      <c r="A10" s="18" t="s">
        <v>41</v>
      </c>
      <c r="B10" s="72" t="s">
        <v>114</v>
      </c>
      <c r="C10" s="72"/>
      <c r="D10" s="72"/>
      <c r="E10" s="72"/>
      <c r="F10" s="72"/>
      <c r="G10" s="72"/>
      <c r="H10" s="73"/>
      <c r="I10" s="2"/>
      <c r="J10" s="12"/>
      <c r="K10" s="2"/>
      <c r="L10" s="2"/>
      <c r="M10" s="4"/>
      <c r="N10" s="4"/>
      <c r="O10" s="4"/>
      <c r="P10" s="6"/>
      <c r="Q10" s="6"/>
      <c r="R10" s="6"/>
      <c r="S10" s="8"/>
      <c r="T10" s="8"/>
      <c r="U10" s="8"/>
      <c r="V10" s="4"/>
      <c r="W10" s="4"/>
      <c r="X10" s="4"/>
      <c r="Y10" s="6"/>
      <c r="Z10" s="6"/>
      <c r="AA10" s="6"/>
    </row>
    <row r="11" spans="1:27" x14ac:dyDescent="0.3">
      <c r="A11" s="15" t="s">
        <v>35</v>
      </c>
      <c r="B11" s="15">
        <v>720</v>
      </c>
      <c r="C11" s="15">
        <v>130</v>
      </c>
      <c r="D11" s="15">
        <v>130</v>
      </c>
      <c r="E11" s="15" t="s">
        <v>9</v>
      </c>
      <c r="F11" s="15">
        <v>1</v>
      </c>
      <c r="G11" s="1">
        <f>L11+O11+R11+U11+X11+AA11</f>
        <v>7338.24</v>
      </c>
      <c r="H11" s="14">
        <f t="shared" ref="H11:H13" si="10">G11*F11</f>
        <v>7338.24</v>
      </c>
      <c r="I11" s="10">
        <f t="shared" ref="I11:I13" si="11">B11*C11*D11/1000000000</f>
        <v>1.2168E-2</v>
      </c>
      <c r="J11" s="10">
        <f t="shared" ref="J11:J13" si="12">I11*F11</f>
        <v>1.2168E-2</v>
      </c>
      <c r="K11" s="3">
        <v>120000</v>
      </c>
      <c r="L11" s="3">
        <f>K11*I11</f>
        <v>1460.16</v>
      </c>
      <c r="M11" s="13">
        <f>3.14*B11*C11/10000</f>
        <v>29.3904</v>
      </c>
      <c r="N11" s="11">
        <v>200</v>
      </c>
      <c r="O11" s="5">
        <f>N11*M11</f>
        <v>5878.08</v>
      </c>
      <c r="P11" s="6"/>
      <c r="Q11" s="7"/>
      <c r="R11" s="7">
        <f>Q11*P11</f>
        <v>0</v>
      </c>
      <c r="S11" s="8"/>
      <c r="T11" s="9"/>
      <c r="U11" s="9">
        <f>T11*S11</f>
        <v>0</v>
      </c>
      <c r="V11" s="4">
        <v>0</v>
      </c>
      <c r="W11" s="11">
        <v>0</v>
      </c>
      <c r="X11" s="5">
        <f>W11*V11</f>
        <v>0</v>
      </c>
      <c r="Y11" s="6">
        <v>0</v>
      </c>
      <c r="Z11" s="7">
        <v>0</v>
      </c>
      <c r="AA11" s="7">
        <f>Z11*Y11</f>
        <v>0</v>
      </c>
    </row>
    <row r="12" spans="1:27" x14ac:dyDescent="0.3">
      <c r="A12" s="74" t="s">
        <v>36</v>
      </c>
      <c r="B12" s="15">
        <v>600</v>
      </c>
      <c r="C12" s="15">
        <v>130</v>
      </c>
      <c r="D12" s="15">
        <v>130</v>
      </c>
      <c r="E12" s="15" t="s">
        <v>9</v>
      </c>
      <c r="F12" s="15">
        <v>1</v>
      </c>
      <c r="G12" s="1">
        <f t="shared" ref="G12:G13" si="13">L12+O12+R12+U12+X12+AA12</f>
        <v>6115.2000000000007</v>
      </c>
      <c r="H12" s="1">
        <f t="shared" si="10"/>
        <v>6115.2000000000007</v>
      </c>
      <c r="I12" s="10">
        <f t="shared" si="11"/>
        <v>1.014E-2</v>
      </c>
      <c r="J12" s="10">
        <f t="shared" si="12"/>
        <v>1.014E-2</v>
      </c>
      <c r="K12" s="3">
        <v>120000</v>
      </c>
      <c r="L12" s="3">
        <f>K12*I12</f>
        <v>1216.8</v>
      </c>
      <c r="M12" s="13">
        <f>3.14*B12*C12/10000</f>
        <v>24.492000000000001</v>
      </c>
      <c r="N12" s="11">
        <v>200</v>
      </c>
      <c r="O12" s="5">
        <f>N12*M12</f>
        <v>4898.4000000000005</v>
      </c>
      <c r="P12" s="6"/>
      <c r="Q12" s="7"/>
      <c r="R12" s="7">
        <f>Q12*P12</f>
        <v>0</v>
      </c>
      <c r="S12" s="8"/>
      <c r="T12" s="9"/>
      <c r="U12" s="9">
        <f t="shared" ref="U12:U13" si="14">T12*S12</f>
        <v>0</v>
      </c>
      <c r="V12" s="4"/>
      <c r="W12" s="11"/>
      <c r="X12" s="5">
        <f t="shared" ref="X12:X13" si="15">W12*V12</f>
        <v>0</v>
      </c>
      <c r="Y12" s="6"/>
      <c r="Z12" s="7"/>
      <c r="AA12" s="7">
        <f t="shared" ref="AA12:AA13" si="16">Z12*Y12</f>
        <v>0</v>
      </c>
    </row>
    <row r="13" spans="1:27" x14ac:dyDescent="0.3">
      <c r="A13" s="75"/>
      <c r="B13" s="15">
        <v>120</v>
      </c>
      <c r="C13" s="15">
        <v>130</v>
      </c>
      <c r="D13" s="15">
        <v>130</v>
      </c>
      <c r="E13" s="15" t="s">
        <v>9</v>
      </c>
      <c r="F13" s="15">
        <v>2</v>
      </c>
      <c r="G13" s="1">
        <f t="shared" si="13"/>
        <v>1678.56</v>
      </c>
      <c r="H13" s="1">
        <f t="shared" si="10"/>
        <v>3357.12</v>
      </c>
      <c r="I13" s="10">
        <f t="shared" si="11"/>
        <v>2.0279999999999999E-3</v>
      </c>
      <c r="J13" s="10">
        <f t="shared" si="12"/>
        <v>4.0559999999999997E-3</v>
      </c>
      <c r="K13" s="3">
        <v>120000</v>
      </c>
      <c r="L13" s="3">
        <f t="shared" ref="L13" si="17">K13*I13</f>
        <v>243.35999999999999</v>
      </c>
      <c r="M13" s="4"/>
      <c r="N13" s="11"/>
      <c r="O13" s="5">
        <f t="shared" ref="O13" si="18">N13*M13</f>
        <v>0</v>
      </c>
      <c r="P13" s="6">
        <f>B13*C13*4/10000</f>
        <v>6.24</v>
      </c>
      <c r="Q13" s="7">
        <v>200</v>
      </c>
      <c r="R13" s="7">
        <f t="shared" ref="R13" si="19">Q13*P13</f>
        <v>1248</v>
      </c>
      <c r="S13" s="8">
        <v>2</v>
      </c>
      <c r="T13" s="9">
        <v>0</v>
      </c>
      <c r="U13" s="9">
        <f t="shared" si="14"/>
        <v>0</v>
      </c>
      <c r="V13" s="4">
        <f>D13*B13*5*4/1000000</f>
        <v>0.312</v>
      </c>
      <c r="W13" s="11">
        <v>600</v>
      </c>
      <c r="X13" s="5">
        <f t="shared" si="15"/>
        <v>187.2</v>
      </c>
      <c r="Y13" s="6"/>
      <c r="Z13" s="7"/>
      <c r="AA13" s="7">
        <f t="shared" si="16"/>
        <v>0</v>
      </c>
    </row>
    <row r="14" spans="1:27" x14ac:dyDescent="0.3">
      <c r="B14" s="76"/>
      <c r="C14" s="76"/>
      <c r="D14" s="76"/>
      <c r="E14" s="76"/>
      <c r="F14" s="76"/>
      <c r="G14" s="77"/>
      <c r="H14" s="14">
        <f>SUM(H12:H13)</f>
        <v>9472.32</v>
      </c>
      <c r="I14" s="10"/>
      <c r="J14" s="10"/>
      <c r="K14" s="3"/>
      <c r="L14" s="3"/>
      <c r="M14" s="4"/>
      <c r="N14" s="11"/>
      <c r="O14" s="5"/>
      <c r="P14" s="6"/>
      <c r="Q14" s="7"/>
      <c r="R14" s="7"/>
      <c r="S14" s="8"/>
      <c r="T14" s="9"/>
      <c r="U14" s="9"/>
      <c r="V14" s="4"/>
      <c r="W14" s="11"/>
      <c r="X14" s="5"/>
      <c r="Y14" s="6"/>
      <c r="Z14" s="7"/>
      <c r="AA14" s="7"/>
    </row>
    <row r="16" spans="1:27" x14ac:dyDescent="0.3">
      <c r="B16" s="68" t="s">
        <v>0</v>
      </c>
      <c r="C16" s="68"/>
      <c r="D16" s="68"/>
      <c r="E16" s="15" t="s">
        <v>1</v>
      </c>
      <c r="F16" s="15" t="s">
        <v>2</v>
      </c>
      <c r="G16" s="15" t="s">
        <v>3</v>
      </c>
      <c r="H16" s="15" t="s">
        <v>4</v>
      </c>
      <c r="I16" s="2" t="s">
        <v>6</v>
      </c>
      <c r="J16" s="12" t="s">
        <v>7</v>
      </c>
      <c r="K16" s="2" t="s">
        <v>3</v>
      </c>
      <c r="L16" s="2" t="s">
        <v>4</v>
      </c>
      <c r="M16" s="4" t="s">
        <v>2</v>
      </c>
      <c r="N16" s="4" t="s">
        <v>3</v>
      </c>
      <c r="O16" s="4" t="s">
        <v>4</v>
      </c>
      <c r="P16" s="6" t="s">
        <v>2</v>
      </c>
      <c r="Q16" s="6" t="s">
        <v>3</v>
      </c>
      <c r="R16" s="6" t="s">
        <v>4</v>
      </c>
      <c r="S16" s="8" t="s">
        <v>2</v>
      </c>
      <c r="T16" s="8" t="s">
        <v>3</v>
      </c>
      <c r="U16" s="8" t="s">
        <v>4</v>
      </c>
      <c r="V16" s="4" t="s">
        <v>2</v>
      </c>
      <c r="W16" s="4" t="s">
        <v>3</v>
      </c>
      <c r="X16" s="4" t="s">
        <v>4</v>
      </c>
      <c r="Y16" s="6" t="s">
        <v>2</v>
      </c>
      <c r="Z16" s="6" t="s">
        <v>3</v>
      </c>
      <c r="AA16" s="6" t="s">
        <v>4</v>
      </c>
    </row>
    <row r="17" spans="1:27" x14ac:dyDescent="0.3">
      <c r="A17" s="18" t="s">
        <v>41</v>
      </c>
      <c r="B17" s="72" t="s">
        <v>114</v>
      </c>
      <c r="C17" s="72"/>
      <c r="D17" s="72"/>
      <c r="E17" s="72"/>
      <c r="F17" s="72"/>
      <c r="G17" s="72"/>
      <c r="H17" s="73"/>
      <c r="I17" s="2"/>
      <c r="J17" s="12"/>
      <c r="K17" s="2"/>
      <c r="L17" s="2"/>
      <c r="M17" s="4"/>
      <c r="N17" s="4"/>
      <c r="O17" s="4"/>
      <c r="P17" s="6"/>
      <c r="Q17" s="6"/>
      <c r="R17" s="6"/>
      <c r="S17" s="8"/>
      <c r="T17" s="8"/>
      <c r="U17" s="8"/>
      <c r="V17" s="4"/>
      <c r="W17" s="4"/>
      <c r="X17" s="4"/>
      <c r="Y17" s="6"/>
      <c r="Z17" s="6"/>
      <c r="AA17" s="6"/>
    </row>
    <row r="18" spans="1:27" x14ac:dyDescent="0.3">
      <c r="A18" s="15" t="s">
        <v>37</v>
      </c>
      <c r="B18" s="15">
        <v>720</v>
      </c>
      <c r="C18" s="15">
        <v>150</v>
      </c>
      <c r="D18" s="15">
        <v>150</v>
      </c>
      <c r="E18" s="15" t="s">
        <v>9</v>
      </c>
      <c r="F18" s="15">
        <v>1</v>
      </c>
      <c r="G18" s="1">
        <f>L18+O18+R18+U18+X18+AA18</f>
        <v>8726.4</v>
      </c>
      <c r="H18" s="14">
        <f t="shared" ref="H18:H20" si="20">G18*F18</f>
        <v>8726.4</v>
      </c>
      <c r="I18" s="10">
        <f t="shared" ref="I18:I20" si="21">B18*C18*D18/1000000000</f>
        <v>1.6199999999999999E-2</v>
      </c>
      <c r="J18" s="10">
        <f t="shared" ref="J18:J20" si="22">I18*F18</f>
        <v>1.6199999999999999E-2</v>
      </c>
      <c r="K18" s="3">
        <v>120000</v>
      </c>
      <c r="L18" s="3">
        <f>K18*I18</f>
        <v>1944</v>
      </c>
      <c r="M18" s="13">
        <f>3.14*B18*C18/10000</f>
        <v>33.911999999999999</v>
      </c>
      <c r="N18" s="11">
        <v>200</v>
      </c>
      <c r="O18" s="5">
        <f>N18*M18</f>
        <v>6782.4</v>
      </c>
      <c r="P18" s="6"/>
      <c r="Q18" s="7"/>
      <c r="R18" s="7">
        <f>Q18*P18</f>
        <v>0</v>
      </c>
      <c r="S18" s="8"/>
      <c r="T18" s="9"/>
      <c r="U18" s="9">
        <f>T18*S18</f>
        <v>0</v>
      </c>
      <c r="V18" s="4">
        <v>0</v>
      </c>
      <c r="W18" s="11">
        <v>0</v>
      </c>
      <c r="X18" s="5">
        <f>W18*V18</f>
        <v>0</v>
      </c>
      <c r="Y18" s="6">
        <v>0</v>
      </c>
      <c r="Z18" s="7">
        <v>0</v>
      </c>
      <c r="AA18" s="7">
        <f>Z18*Y18</f>
        <v>0</v>
      </c>
    </row>
    <row r="19" spans="1:27" x14ac:dyDescent="0.3">
      <c r="A19" s="74" t="s">
        <v>38</v>
      </c>
      <c r="B19" s="15">
        <v>600</v>
      </c>
      <c r="C19" s="15">
        <v>150</v>
      </c>
      <c r="D19" s="15">
        <v>150</v>
      </c>
      <c r="E19" s="15" t="s">
        <v>9</v>
      </c>
      <c r="F19" s="15">
        <v>1</v>
      </c>
      <c r="G19" s="1">
        <f t="shared" ref="G19:G20" si="23">L19+O19+R19+U19+X19+AA19</f>
        <v>7272</v>
      </c>
      <c r="H19" s="1">
        <f t="shared" si="20"/>
        <v>7272</v>
      </c>
      <c r="I19" s="10">
        <f t="shared" si="21"/>
        <v>1.35E-2</v>
      </c>
      <c r="J19" s="10">
        <f t="shared" si="22"/>
        <v>1.35E-2</v>
      </c>
      <c r="K19" s="3">
        <v>120000</v>
      </c>
      <c r="L19" s="3">
        <f>K19*I19</f>
        <v>1620</v>
      </c>
      <c r="M19" s="13">
        <f>3.14*B19*C19/10000</f>
        <v>28.26</v>
      </c>
      <c r="N19" s="11">
        <v>200</v>
      </c>
      <c r="O19" s="5">
        <f>N19*M19</f>
        <v>5652</v>
      </c>
      <c r="P19" s="6"/>
      <c r="Q19" s="7"/>
      <c r="R19" s="7">
        <f>Q19*P19</f>
        <v>0</v>
      </c>
      <c r="S19" s="8"/>
      <c r="T19" s="9"/>
      <c r="U19" s="9">
        <f t="shared" ref="U19:U20" si="24">T19*S19</f>
        <v>0</v>
      </c>
      <c r="V19" s="4"/>
      <c r="W19" s="11"/>
      <c r="X19" s="5">
        <f t="shared" ref="X19:X20" si="25">W19*V19</f>
        <v>0</v>
      </c>
      <c r="Y19" s="6"/>
      <c r="Z19" s="7"/>
      <c r="AA19" s="7">
        <f t="shared" ref="AA19:AA20" si="26">Z19*Y19</f>
        <v>0</v>
      </c>
    </row>
    <row r="20" spans="1:27" x14ac:dyDescent="0.3">
      <c r="A20" s="75"/>
      <c r="B20" s="15">
        <v>120</v>
      </c>
      <c r="C20" s="15">
        <v>150</v>
      </c>
      <c r="D20" s="15">
        <v>150</v>
      </c>
      <c r="E20" s="15" t="s">
        <v>9</v>
      </c>
      <c r="F20" s="15">
        <v>2</v>
      </c>
      <c r="G20" s="1">
        <f t="shared" si="23"/>
        <v>1980</v>
      </c>
      <c r="H20" s="1">
        <f t="shared" si="20"/>
        <v>3960</v>
      </c>
      <c r="I20" s="10">
        <f t="shared" si="21"/>
        <v>2.7000000000000001E-3</v>
      </c>
      <c r="J20" s="10">
        <f t="shared" si="22"/>
        <v>5.4000000000000003E-3</v>
      </c>
      <c r="K20" s="3">
        <v>120000</v>
      </c>
      <c r="L20" s="3">
        <f t="shared" ref="L20" si="27">K20*I20</f>
        <v>324</v>
      </c>
      <c r="M20" s="4"/>
      <c r="N20" s="11"/>
      <c r="O20" s="5">
        <f t="shared" ref="O20" si="28">N20*M20</f>
        <v>0</v>
      </c>
      <c r="P20" s="6">
        <f>B20*C20*4/10000</f>
        <v>7.2</v>
      </c>
      <c r="Q20" s="7">
        <v>200</v>
      </c>
      <c r="R20" s="7">
        <f t="shared" ref="R20" si="29">Q20*P20</f>
        <v>1440</v>
      </c>
      <c r="S20" s="8">
        <v>2</v>
      </c>
      <c r="T20" s="9">
        <v>0</v>
      </c>
      <c r="U20" s="9">
        <f t="shared" si="24"/>
        <v>0</v>
      </c>
      <c r="V20" s="4">
        <f>D20*B20*5*4/1000000</f>
        <v>0.36</v>
      </c>
      <c r="W20" s="11">
        <v>600</v>
      </c>
      <c r="X20" s="5">
        <f t="shared" si="25"/>
        <v>216</v>
      </c>
      <c r="Y20" s="6"/>
      <c r="Z20" s="7"/>
      <c r="AA20" s="7">
        <f t="shared" si="26"/>
        <v>0</v>
      </c>
    </row>
    <row r="21" spans="1:27" x14ac:dyDescent="0.3">
      <c r="B21" s="76"/>
      <c r="C21" s="76"/>
      <c r="D21" s="76"/>
      <c r="E21" s="76"/>
      <c r="F21" s="76"/>
      <c r="G21" s="77"/>
      <c r="H21" s="14">
        <f>SUM(H19:H20)</f>
        <v>11232</v>
      </c>
      <c r="I21" s="10"/>
      <c r="J21" s="10"/>
      <c r="K21" s="3"/>
      <c r="L21" s="3"/>
      <c r="M21" s="4"/>
      <c r="N21" s="11"/>
      <c r="O21" s="5"/>
      <c r="P21" s="6"/>
      <c r="Q21" s="7"/>
      <c r="R21" s="7"/>
      <c r="S21" s="8"/>
      <c r="T21" s="9"/>
      <c r="U21" s="9"/>
      <c r="V21" s="4"/>
      <c r="W21" s="11"/>
      <c r="X21" s="5"/>
      <c r="Y21" s="6"/>
      <c r="Z21" s="7"/>
      <c r="AA21" s="7"/>
    </row>
    <row r="23" spans="1:27" x14ac:dyDescent="0.3">
      <c r="B23" s="68" t="s">
        <v>0</v>
      </c>
      <c r="C23" s="68"/>
      <c r="D23" s="68"/>
      <c r="E23" s="15" t="s">
        <v>1</v>
      </c>
      <c r="F23" s="15" t="s">
        <v>2</v>
      </c>
      <c r="G23" s="15" t="s">
        <v>3</v>
      </c>
      <c r="H23" s="15" t="s">
        <v>4</v>
      </c>
      <c r="I23" s="2" t="s">
        <v>6</v>
      </c>
      <c r="J23" s="12" t="s">
        <v>7</v>
      </c>
      <c r="K23" s="2" t="s">
        <v>3</v>
      </c>
      <c r="L23" s="2" t="s">
        <v>4</v>
      </c>
      <c r="M23" s="4" t="s">
        <v>2</v>
      </c>
      <c r="N23" s="4" t="s">
        <v>3</v>
      </c>
      <c r="O23" s="4" t="s">
        <v>4</v>
      </c>
      <c r="P23" s="6" t="s">
        <v>2</v>
      </c>
      <c r="Q23" s="6" t="s">
        <v>3</v>
      </c>
      <c r="R23" s="6" t="s">
        <v>4</v>
      </c>
      <c r="S23" s="8" t="s">
        <v>2</v>
      </c>
      <c r="T23" s="8" t="s">
        <v>3</v>
      </c>
      <c r="U23" s="8" t="s">
        <v>4</v>
      </c>
      <c r="V23" s="4" t="s">
        <v>2</v>
      </c>
      <c r="W23" s="4" t="s">
        <v>3</v>
      </c>
      <c r="X23" s="4" t="s">
        <v>4</v>
      </c>
      <c r="Y23" s="6" t="s">
        <v>2</v>
      </c>
      <c r="Z23" s="6" t="s">
        <v>3</v>
      </c>
      <c r="AA23" s="6" t="s">
        <v>4</v>
      </c>
    </row>
    <row r="24" spans="1:27" x14ac:dyDescent="0.3">
      <c r="A24" s="18" t="s">
        <v>41</v>
      </c>
      <c r="B24" s="72" t="s">
        <v>114</v>
      </c>
      <c r="C24" s="72"/>
      <c r="D24" s="72"/>
      <c r="E24" s="72"/>
      <c r="F24" s="72"/>
      <c r="G24" s="72"/>
      <c r="H24" s="73"/>
      <c r="I24" s="2"/>
      <c r="J24" s="12"/>
      <c r="K24" s="2"/>
      <c r="L24" s="2"/>
      <c r="M24" s="4"/>
      <c r="N24" s="4"/>
      <c r="O24" s="4"/>
      <c r="P24" s="6"/>
      <c r="Q24" s="6"/>
      <c r="R24" s="6"/>
      <c r="S24" s="8"/>
      <c r="T24" s="8"/>
      <c r="U24" s="8"/>
      <c r="V24" s="4"/>
      <c r="W24" s="4"/>
      <c r="X24" s="4"/>
      <c r="Y24" s="6"/>
      <c r="Z24" s="6"/>
      <c r="AA24" s="6"/>
    </row>
    <row r="25" spans="1:27" x14ac:dyDescent="0.3">
      <c r="A25" s="17" t="s">
        <v>39</v>
      </c>
      <c r="B25" s="15">
        <v>720</v>
      </c>
      <c r="C25" s="15">
        <v>150</v>
      </c>
      <c r="D25" s="15">
        <v>150</v>
      </c>
      <c r="E25" s="15" t="s">
        <v>9</v>
      </c>
      <c r="F25" s="15">
        <v>1</v>
      </c>
      <c r="G25" s="1">
        <f t="shared" ref="G25" si="30">L25+O25+R25+U25+X25+AA25</f>
        <v>25142.400000000001</v>
      </c>
      <c r="H25" s="1">
        <f t="shared" ref="H25" si="31">G25*F25</f>
        <v>25142.400000000001</v>
      </c>
      <c r="I25" s="10">
        <f t="shared" ref="I25" si="32">B25*C25*D25/1000000000</f>
        <v>1.6199999999999999E-2</v>
      </c>
      <c r="J25" s="10">
        <f t="shared" ref="J25" si="33">I25*F25</f>
        <v>1.6199999999999999E-2</v>
      </c>
      <c r="K25" s="3">
        <v>120000</v>
      </c>
      <c r="L25" s="3">
        <f>K25*I25</f>
        <v>1944</v>
      </c>
      <c r="M25" s="13">
        <f>3.14*B25*C25/10000</f>
        <v>33.911999999999999</v>
      </c>
      <c r="N25" s="11">
        <v>200</v>
      </c>
      <c r="O25" s="5">
        <f>N25*M25</f>
        <v>6782.4</v>
      </c>
      <c r="P25" s="6">
        <f>B25*C25*4/10000</f>
        <v>43.2</v>
      </c>
      <c r="Q25" s="7">
        <v>200</v>
      </c>
      <c r="R25" s="7">
        <f>Q25*P25</f>
        <v>8640</v>
      </c>
      <c r="S25" s="8"/>
      <c r="T25" s="9"/>
      <c r="U25" s="9">
        <f t="shared" ref="U25" si="34">T25*S25</f>
        <v>0</v>
      </c>
      <c r="V25" s="4">
        <f>D25*B25*40*4/1000000</f>
        <v>17.28</v>
      </c>
      <c r="W25" s="11">
        <v>450</v>
      </c>
      <c r="X25" s="5">
        <f t="shared" ref="X25" si="35">W25*V25</f>
        <v>7776.0000000000009</v>
      </c>
      <c r="Y25" s="6"/>
      <c r="Z25" s="7"/>
      <c r="AA25" s="7">
        <f t="shared" ref="AA25" si="36">Z25*Y25</f>
        <v>0</v>
      </c>
    </row>
    <row r="26" spans="1:27" x14ac:dyDescent="0.3">
      <c r="B26" s="76"/>
      <c r="C26" s="76"/>
      <c r="D26" s="76"/>
      <c r="E26" s="76"/>
      <c r="F26" s="76"/>
      <c r="G26" s="77"/>
      <c r="H26" s="14">
        <f>SUM(H25:H25)</f>
        <v>25142.400000000001</v>
      </c>
      <c r="I26" s="10"/>
      <c r="J26" s="10"/>
      <c r="K26" s="3"/>
      <c r="L26" s="3"/>
      <c r="M26" s="4"/>
      <c r="N26" s="11"/>
      <c r="O26" s="5"/>
      <c r="P26" s="6"/>
      <c r="Q26" s="7"/>
      <c r="R26" s="7"/>
      <c r="S26" s="8"/>
      <c r="T26" s="9"/>
      <c r="U26" s="9"/>
      <c r="V26" s="4"/>
      <c r="W26" s="11"/>
      <c r="X26" s="5"/>
      <c r="Y26" s="6"/>
      <c r="Z26" s="7"/>
      <c r="AA26" s="7"/>
    </row>
    <row r="28" spans="1:27" x14ac:dyDescent="0.3">
      <c r="B28" s="68" t="s">
        <v>0</v>
      </c>
      <c r="C28" s="68"/>
      <c r="D28" s="68"/>
      <c r="E28" s="15" t="s">
        <v>1</v>
      </c>
      <c r="F28" s="15" t="s">
        <v>2</v>
      </c>
      <c r="G28" s="15" t="s">
        <v>3</v>
      </c>
      <c r="H28" s="15" t="s">
        <v>4</v>
      </c>
      <c r="I28" s="2" t="s">
        <v>6</v>
      </c>
      <c r="J28" s="12" t="s">
        <v>7</v>
      </c>
      <c r="K28" s="2" t="s">
        <v>3</v>
      </c>
      <c r="L28" s="2" t="s">
        <v>4</v>
      </c>
      <c r="M28" s="4" t="s">
        <v>2</v>
      </c>
      <c r="N28" s="4" t="s">
        <v>3</v>
      </c>
      <c r="O28" s="4" t="s">
        <v>4</v>
      </c>
      <c r="P28" s="6" t="s">
        <v>2</v>
      </c>
      <c r="Q28" s="6" t="s">
        <v>3</v>
      </c>
      <c r="R28" s="6" t="s">
        <v>4</v>
      </c>
      <c r="S28" s="8" t="s">
        <v>2</v>
      </c>
      <c r="T28" s="8" t="s">
        <v>3</v>
      </c>
      <c r="U28" s="8" t="s">
        <v>4</v>
      </c>
      <c r="V28" s="4" t="s">
        <v>2</v>
      </c>
      <c r="W28" s="4" t="s">
        <v>3</v>
      </c>
      <c r="X28" s="4" t="s">
        <v>4</v>
      </c>
      <c r="Y28" s="6" t="s">
        <v>2</v>
      </c>
      <c r="Z28" s="6" t="s">
        <v>3</v>
      </c>
      <c r="AA28" s="6" t="s">
        <v>4</v>
      </c>
    </row>
    <row r="29" spans="1:27" x14ac:dyDescent="0.3">
      <c r="A29" s="18" t="s">
        <v>41</v>
      </c>
      <c r="B29" s="72" t="s">
        <v>114</v>
      </c>
      <c r="C29" s="72"/>
      <c r="D29" s="72"/>
      <c r="E29" s="72"/>
      <c r="F29" s="72"/>
      <c r="G29" s="72"/>
      <c r="H29" s="73"/>
      <c r="I29" s="2"/>
      <c r="J29" s="12"/>
      <c r="K29" s="2"/>
      <c r="L29" s="2"/>
      <c r="M29" s="4"/>
      <c r="N29" s="4"/>
      <c r="O29" s="4"/>
      <c r="P29" s="6"/>
      <c r="Q29" s="6"/>
      <c r="R29" s="6"/>
      <c r="S29" s="8"/>
      <c r="T29" s="8"/>
      <c r="U29" s="8"/>
      <c r="V29" s="4"/>
      <c r="W29" s="4"/>
      <c r="X29" s="4"/>
      <c r="Y29" s="6"/>
      <c r="Z29" s="6"/>
      <c r="AA29" s="6"/>
    </row>
    <row r="30" spans="1:27" x14ac:dyDescent="0.3">
      <c r="A30" s="15" t="s">
        <v>42</v>
      </c>
      <c r="B30" s="15">
        <v>480</v>
      </c>
      <c r="C30" s="15">
        <v>150</v>
      </c>
      <c r="D30" s="15">
        <v>150</v>
      </c>
      <c r="E30" s="15" t="s">
        <v>9</v>
      </c>
      <c r="F30" s="15">
        <v>1</v>
      </c>
      <c r="G30" s="1">
        <f>L30+O30+R30+U30+X30+AA30</f>
        <v>5817.6</v>
      </c>
      <c r="H30" s="14">
        <f t="shared" ref="H30:H32" si="37">G30*F30</f>
        <v>5817.6</v>
      </c>
      <c r="I30" s="10">
        <f t="shared" ref="I30:I32" si="38">B30*C30*D30/1000000000</f>
        <v>1.0800000000000001E-2</v>
      </c>
      <c r="J30" s="10">
        <f t="shared" ref="J30:J32" si="39">I30*F30</f>
        <v>1.0800000000000001E-2</v>
      </c>
      <c r="K30" s="3">
        <v>120000</v>
      </c>
      <c r="L30" s="3">
        <f>K30*I30</f>
        <v>1296</v>
      </c>
      <c r="M30" s="13">
        <f>3.14*B30*C30/10000</f>
        <v>22.608000000000001</v>
      </c>
      <c r="N30" s="11">
        <v>200</v>
      </c>
      <c r="O30" s="5">
        <f>N30*M30</f>
        <v>4521.6000000000004</v>
      </c>
      <c r="P30" s="6"/>
      <c r="Q30" s="7"/>
      <c r="R30" s="7">
        <f>Q30*P30</f>
        <v>0</v>
      </c>
      <c r="S30" s="8"/>
      <c r="T30" s="9"/>
      <c r="U30" s="9">
        <f>T30*S30</f>
        <v>0</v>
      </c>
      <c r="V30" s="4">
        <v>0</v>
      </c>
      <c r="W30" s="11">
        <v>0</v>
      </c>
      <c r="X30" s="5">
        <f>W30*V30</f>
        <v>0</v>
      </c>
      <c r="Y30" s="6">
        <v>0</v>
      </c>
      <c r="Z30" s="7">
        <v>0</v>
      </c>
      <c r="AA30" s="7">
        <f>Z30*Y30</f>
        <v>0</v>
      </c>
    </row>
    <row r="31" spans="1:27" x14ac:dyDescent="0.3">
      <c r="A31" s="74" t="s">
        <v>43</v>
      </c>
      <c r="B31" s="15">
        <v>380</v>
      </c>
      <c r="C31" s="15">
        <v>150</v>
      </c>
      <c r="D31" s="15">
        <v>150</v>
      </c>
      <c r="E31" s="15" t="s">
        <v>9</v>
      </c>
      <c r="F31" s="15">
        <v>1</v>
      </c>
      <c r="G31" s="1">
        <f t="shared" ref="G31:G32" si="40">L31+O31+R31+U31+X31+AA31</f>
        <v>4605.6000000000004</v>
      </c>
      <c r="H31" s="1">
        <f t="shared" si="37"/>
        <v>4605.6000000000004</v>
      </c>
      <c r="I31" s="10">
        <f t="shared" si="38"/>
        <v>8.5500000000000003E-3</v>
      </c>
      <c r="J31" s="10">
        <f t="shared" si="39"/>
        <v>8.5500000000000003E-3</v>
      </c>
      <c r="K31" s="3">
        <v>120000</v>
      </c>
      <c r="L31" s="3">
        <f>K31*I31</f>
        <v>1026</v>
      </c>
      <c r="M31" s="13">
        <f>3.14*B31*C31/10000</f>
        <v>17.898</v>
      </c>
      <c r="N31" s="11">
        <v>200</v>
      </c>
      <c r="O31" s="5">
        <f>N31*M31</f>
        <v>3579.6</v>
      </c>
      <c r="P31" s="6"/>
      <c r="Q31" s="7"/>
      <c r="R31" s="7">
        <f>Q31*P31</f>
        <v>0</v>
      </c>
      <c r="S31" s="8"/>
      <c r="T31" s="9"/>
      <c r="U31" s="9">
        <f t="shared" ref="U31:U32" si="41">T31*S31</f>
        <v>0</v>
      </c>
      <c r="V31" s="4"/>
      <c r="W31" s="11"/>
      <c r="X31" s="5">
        <f t="shared" ref="X31:X32" si="42">W31*V31</f>
        <v>0</v>
      </c>
      <c r="Y31" s="6"/>
      <c r="Z31" s="7"/>
      <c r="AA31" s="7">
        <f t="shared" ref="AA31:AA32" si="43">Z31*Y31</f>
        <v>0</v>
      </c>
    </row>
    <row r="32" spans="1:27" x14ac:dyDescent="0.3">
      <c r="A32" s="75"/>
      <c r="B32" s="15">
        <v>50</v>
      </c>
      <c r="C32" s="15">
        <v>150</v>
      </c>
      <c r="D32" s="15">
        <v>150</v>
      </c>
      <c r="E32" s="15" t="s">
        <v>9</v>
      </c>
      <c r="F32" s="15">
        <v>2</v>
      </c>
      <c r="G32" s="1">
        <f t="shared" si="40"/>
        <v>825</v>
      </c>
      <c r="H32" s="1">
        <f t="shared" si="37"/>
        <v>1650</v>
      </c>
      <c r="I32" s="10">
        <f t="shared" si="38"/>
        <v>1.1249999999999999E-3</v>
      </c>
      <c r="J32" s="10">
        <f t="shared" si="39"/>
        <v>2.2499999999999998E-3</v>
      </c>
      <c r="K32" s="3">
        <v>120000</v>
      </c>
      <c r="L32" s="3">
        <f t="shared" ref="L32" si="44">K32*I32</f>
        <v>135</v>
      </c>
      <c r="M32" s="4"/>
      <c r="N32" s="11"/>
      <c r="O32" s="5">
        <f t="shared" ref="O32" si="45">N32*M32</f>
        <v>0</v>
      </c>
      <c r="P32" s="6">
        <f>B32*C32*4/10000</f>
        <v>3</v>
      </c>
      <c r="Q32" s="7">
        <v>200</v>
      </c>
      <c r="R32" s="7">
        <f t="shared" ref="R32" si="46">Q32*P32</f>
        <v>600</v>
      </c>
      <c r="S32" s="8">
        <v>2</v>
      </c>
      <c r="T32" s="9">
        <v>0</v>
      </c>
      <c r="U32" s="9">
        <f t="shared" si="41"/>
        <v>0</v>
      </c>
      <c r="V32" s="4">
        <f>D32*B32*5*4/1000000</f>
        <v>0.15</v>
      </c>
      <c r="W32" s="11">
        <v>600</v>
      </c>
      <c r="X32" s="5">
        <f t="shared" si="42"/>
        <v>90</v>
      </c>
      <c r="Y32" s="6"/>
      <c r="Z32" s="7"/>
      <c r="AA32" s="7">
        <f t="shared" si="43"/>
        <v>0</v>
      </c>
    </row>
    <row r="33" spans="1:27" x14ac:dyDescent="0.3">
      <c r="B33" s="76"/>
      <c r="C33" s="76"/>
      <c r="D33" s="76"/>
      <c r="E33" s="76"/>
      <c r="F33" s="76"/>
      <c r="G33" s="77"/>
      <c r="H33" s="14">
        <f>SUM(H31:H32)</f>
        <v>6255.6</v>
      </c>
      <c r="I33" s="10"/>
      <c r="J33" s="10"/>
      <c r="K33" s="3"/>
      <c r="L33" s="3"/>
      <c r="M33" s="4"/>
      <c r="N33" s="11"/>
      <c r="O33" s="5"/>
      <c r="P33" s="6"/>
      <c r="Q33" s="7"/>
      <c r="R33" s="7"/>
      <c r="S33" s="8"/>
      <c r="T33" s="9"/>
      <c r="U33" s="9"/>
      <c r="V33" s="4"/>
      <c r="W33" s="11"/>
      <c r="X33" s="5"/>
      <c r="Y33" s="6"/>
      <c r="Z33" s="7"/>
      <c r="AA33" s="7"/>
    </row>
    <row r="35" spans="1:27" x14ac:dyDescent="0.3">
      <c r="B35" s="68" t="s">
        <v>0</v>
      </c>
      <c r="C35" s="68"/>
      <c r="D35" s="68"/>
      <c r="E35" s="15" t="s">
        <v>1</v>
      </c>
      <c r="F35" s="15" t="s">
        <v>2</v>
      </c>
      <c r="G35" s="15" t="s">
        <v>3</v>
      </c>
      <c r="H35" s="15" t="s">
        <v>4</v>
      </c>
      <c r="I35" s="2" t="s">
        <v>6</v>
      </c>
      <c r="J35" s="12" t="s">
        <v>7</v>
      </c>
      <c r="K35" s="2" t="s">
        <v>3</v>
      </c>
      <c r="L35" s="2" t="s">
        <v>4</v>
      </c>
      <c r="M35" s="4" t="s">
        <v>2</v>
      </c>
      <c r="N35" s="4" t="s">
        <v>3</v>
      </c>
      <c r="O35" s="4" t="s">
        <v>4</v>
      </c>
      <c r="P35" s="6" t="s">
        <v>2</v>
      </c>
      <c r="Q35" s="6" t="s">
        <v>3</v>
      </c>
      <c r="R35" s="6" t="s">
        <v>4</v>
      </c>
      <c r="S35" s="8" t="s">
        <v>2</v>
      </c>
      <c r="T35" s="8" t="s">
        <v>3</v>
      </c>
      <c r="U35" s="8" t="s">
        <v>4</v>
      </c>
      <c r="V35" s="4" t="s">
        <v>2</v>
      </c>
      <c r="W35" s="4" t="s">
        <v>3</v>
      </c>
      <c r="X35" s="4" t="s">
        <v>4</v>
      </c>
      <c r="Y35" s="6" t="s">
        <v>2</v>
      </c>
      <c r="Z35" s="6" t="s">
        <v>3</v>
      </c>
      <c r="AA35" s="6" t="s">
        <v>4</v>
      </c>
    </row>
    <row r="36" spans="1:27" x14ac:dyDescent="0.3">
      <c r="A36" s="18" t="s">
        <v>44</v>
      </c>
      <c r="B36" s="72" t="s">
        <v>114</v>
      </c>
      <c r="C36" s="72"/>
      <c r="D36" s="72"/>
      <c r="E36" s="72"/>
      <c r="F36" s="72"/>
      <c r="G36" s="72"/>
      <c r="H36" s="73"/>
      <c r="I36" s="2"/>
      <c r="J36" s="12"/>
      <c r="K36" s="2"/>
      <c r="L36" s="2"/>
      <c r="M36" s="4"/>
      <c r="N36" s="4"/>
      <c r="O36" s="4"/>
      <c r="P36" s="6"/>
      <c r="Q36" s="6"/>
      <c r="R36" s="6"/>
      <c r="S36" s="8"/>
      <c r="T36" s="8"/>
      <c r="U36" s="8"/>
      <c r="V36" s="4"/>
      <c r="W36" s="4"/>
      <c r="X36" s="4"/>
      <c r="Y36" s="6"/>
      <c r="Z36" s="6"/>
      <c r="AA36" s="6"/>
    </row>
    <row r="37" spans="1:27" x14ac:dyDescent="0.3">
      <c r="A37" s="15" t="s">
        <v>45</v>
      </c>
      <c r="B37" s="15">
        <v>480</v>
      </c>
      <c r="C37" s="15">
        <v>170</v>
      </c>
      <c r="D37" s="15">
        <v>170</v>
      </c>
      <c r="E37" s="15" t="s">
        <v>9</v>
      </c>
      <c r="F37" s="15">
        <v>1</v>
      </c>
      <c r="G37" s="1">
        <f>L37+O37+R37+U37+X37+AA37</f>
        <v>8403.84</v>
      </c>
      <c r="H37" s="14">
        <f t="shared" ref="H37:H39" si="47">G37*F37</f>
        <v>8403.84</v>
      </c>
      <c r="I37" s="10">
        <f t="shared" ref="I37:I39" si="48">B37*C37*D37/1000000000</f>
        <v>1.3872000000000001E-2</v>
      </c>
      <c r="J37" s="10">
        <f t="shared" ref="J37:J39" si="49">I37*F37</f>
        <v>1.3872000000000001E-2</v>
      </c>
      <c r="K37" s="3">
        <v>120000</v>
      </c>
      <c r="L37" s="3">
        <f>K37*I37</f>
        <v>1664.64</v>
      </c>
      <c r="M37" s="13"/>
      <c r="N37" s="11"/>
      <c r="O37" s="5">
        <f>N37*M37</f>
        <v>0</v>
      </c>
      <c r="P37" s="6">
        <f>B37*C37*4/1000000</f>
        <v>0.32640000000000002</v>
      </c>
      <c r="Q37" s="7">
        <v>1500</v>
      </c>
      <c r="R37" s="7">
        <f>Q37*P37</f>
        <v>489.6</v>
      </c>
      <c r="S37" s="8">
        <f>B37*4/1000</f>
        <v>1.92</v>
      </c>
      <c r="T37" s="9">
        <v>600</v>
      </c>
      <c r="U37" s="9">
        <f>T37*S37</f>
        <v>1152</v>
      </c>
      <c r="V37" s="4">
        <f>B37*2*4/1000</f>
        <v>3.84</v>
      </c>
      <c r="W37" s="11">
        <v>1200</v>
      </c>
      <c r="X37" s="5">
        <f>W37*V37</f>
        <v>4608</v>
      </c>
      <c r="Y37" s="6">
        <f>B37*C37*4/1000000</f>
        <v>0.32640000000000002</v>
      </c>
      <c r="Z37" s="7">
        <v>1500</v>
      </c>
      <c r="AA37" s="7">
        <f>Z37*Y37</f>
        <v>489.6</v>
      </c>
    </row>
    <row r="38" spans="1:27" x14ac:dyDescent="0.3">
      <c r="A38" s="15" t="s">
        <v>46</v>
      </c>
      <c r="B38" s="15">
        <v>720</v>
      </c>
      <c r="C38" s="15">
        <v>170</v>
      </c>
      <c r="D38" s="15">
        <v>170</v>
      </c>
      <c r="E38" s="15" t="s">
        <v>9</v>
      </c>
      <c r="F38" s="15">
        <v>1</v>
      </c>
      <c r="G38" s="1">
        <f>L38+O38+R38+U38+X38+AA38</f>
        <v>12605.76</v>
      </c>
      <c r="H38" s="14">
        <f t="shared" si="47"/>
        <v>12605.76</v>
      </c>
      <c r="I38" s="10">
        <f t="shared" si="48"/>
        <v>2.0808E-2</v>
      </c>
      <c r="J38" s="10">
        <f t="shared" si="49"/>
        <v>2.0808E-2</v>
      </c>
      <c r="K38" s="3">
        <v>120000</v>
      </c>
      <c r="L38" s="3">
        <f>K38*I38</f>
        <v>2496.96</v>
      </c>
      <c r="M38" s="13"/>
      <c r="N38" s="11"/>
      <c r="O38" s="5">
        <f>N38*M38</f>
        <v>0</v>
      </c>
      <c r="P38" s="6">
        <f t="shared" ref="P38:P39" si="50">B38*C38*4/1000000</f>
        <v>0.48959999999999998</v>
      </c>
      <c r="Q38" s="7">
        <v>1500</v>
      </c>
      <c r="R38" s="7">
        <f>Q38*P38</f>
        <v>734.4</v>
      </c>
      <c r="S38" s="8">
        <f t="shared" ref="S38:S39" si="51">B38*4/1000</f>
        <v>2.88</v>
      </c>
      <c r="T38" s="9">
        <v>600</v>
      </c>
      <c r="U38" s="9">
        <f>T38*S38</f>
        <v>1728</v>
      </c>
      <c r="V38" s="4">
        <f t="shared" ref="V38:V39" si="52">B38*2*4/1000</f>
        <v>5.76</v>
      </c>
      <c r="W38" s="11">
        <v>1200</v>
      </c>
      <c r="X38" s="5">
        <f>W38*V38</f>
        <v>6912</v>
      </c>
      <c r="Y38" s="6">
        <f>B38*C38*4/1000000</f>
        <v>0.48959999999999998</v>
      </c>
      <c r="Z38" s="7">
        <v>1500</v>
      </c>
      <c r="AA38" s="7">
        <f>Z38*Y38</f>
        <v>734.4</v>
      </c>
    </row>
    <row r="39" spans="1:27" x14ac:dyDescent="0.3">
      <c r="A39" s="15" t="s">
        <v>47</v>
      </c>
      <c r="B39" s="15">
        <v>720</v>
      </c>
      <c r="C39" s="15">
        <v>250</v>
      </c>
      <c r="D39" s="15">
        <v>170</v>
      </c>
      <c r="E39" s="15" t="s">
        <v>9</v>
      </c>
      <c r="F39" s="15">
        <v>1</v>
      </c>
      <c r="G39" s="1">
        <f>L39+O39+R39+U39+X39+AA39</f>
        <v>14472</v>
      </c>
      <c r="H39" s="14">
        <f t="shared" si="47"/>
        <v>14472</v>
      </c>
      <c r="I39" s="10">
        <f t="shared" si="48"/>
        <v>3.0599999999999999E-2</v>
      </c>
      <c r="J39" s="10">
        <f t="shared" si="49"/>
        <v>3.0599999999999999E-2</v>
      </c>
      <c r="K39" s="3">
        <v>120000</v>
      </c>
      <c r="L39" s="3">
        <f>K39*I39</f>
        <v>3672</v>
      </c>
      <c r="M39" s="13"/>
      <c r="N39" s="11"/>
      <c r="O39" s="5">
        <f>N39*M39</f>
        <v>0</v>
      </c>
      <c r="P39" s="6">
        <f t="shared" si="50"/>
        <v>0.72</v>
      </c>
      <c r="Q39" s="7">
        <v>1500</v>
      </c>
      <c r="R39" s="7">
        <f>Q39*P39</f>
        <v>1080</v>
      </c>
      <c r="S39" s="8">
        <f t="shared" si="51"/>
        <v>2.88</v>
      </c>
      <c r="T39" s="9">
        <v>600</v>
      </c>
      <c r="U39" s="9">
        <f>T39*S39</f>
        <v>1728</v>
      </c>
      <c r="V39" s="4">
        <f t="shared" si="52"/>
        <v>5.76</v>
      </c>
      <c r="W39" s="11">
        <v>1200</v>
      </c>
      <c r="X39" s="5">
        <f>W39*V39</f>
        <v>6912</v>
      </c>
      <c r="Y39" s="6">
        <f>B39*C39*4/1000000</f>
        <v>0.72</v>
      </c>
      <c r="Z39" s="7">
        <v>1500</v>
      </c>
      <c r="AA39" s="7">
        <f>Z39*Y39</f>
        <v>1080</v>
      </c>
    </row>
    <row r="41" spans="1:27" x14ac:dyDescent="0.3">
      <c r="B41" s="68" t="s">
        <v>0</v>
      </c>
      <c r="C41" s="68"/>
      <c r="D41" s="68"/>
      <c r="E41" s="15" t="s">
        <v>1</v>
      </c>
      <c r="F41" s="15" t="s">
        <v>2</v>
      </c>
      <c r="G41" s="15" t="s">
        <v>3</v>
      </c>
      <c r="H41" s="15" t="s">
        <v>4</v>
      </c>
      <c r="I41" s="2" t="s">
        <v>6</v>
      </c>
      <c r="J41" s="12" t="s">
        <v>7</v>
      </c>
      <c r="K41" s="2" t="s">
        <v>3</v>
      </c>
      <c r="L41" s="2" t="s">
        <v>4</v>
      </c>
      <c r="M41" s="4" t="s">
        <v>2</v>
      </c>
      <c r="N41" s="4" t="s">
        <v>3</v>
      </c>
      <c r="O41" s="4" t="s">
        <v>4</v>
      </c>
      <c r="P41" s="6" t="s">
        <v>2</v>
      </c>
      <c r="Q41" s="6" t="s">
        <v>3</v>
      </c>
      <c r="R41" s="6" t="s">
        <v>4</v>
      </c>
      <c r="S41" s="8" t="s">
        <v>2</v>
      </c>
      <c r="T41" s="8" t="s">
        <v>3</v>
      </c>
      <c r="U41" s="8" t="s">
        <v>4</v>
      </c>
      <c r="V41" s="4" t="s">
        <v>2</v>
      </c>
      <c r="W41" s="4" t="s">
        <v>3</v>
      </c>
      <c r="X41" s="4" t="s">
        <v>4</v>
      </c>
      <c r="Y41" s="6" t="s">
        <v>2</v>
      </c>
      <c r="Z41" s="6" t="s">
        <v>3</v>
      </c>
      <c r="AA41" s="6" t="s">
        <v>4</v>
      </c>
    </row>
    <row r="42" spans="1:27" x14ac:dyDescent="0.3">
      <c r="B42" s="72" t="s">
        <v>114</v>
      </c>
      <c r="C42" s="72"/>
      <c r="D42" s="72"/>
      <c r="E42" s="72"/>
      <c r="F42" s="72"/>
      <c r="G42" s="72"/>
      <c r="H42" s="73"/>
      <c r="I42" s="2"/>
      <c r="J42" s="12"/>
      <c r="K42" s="2"/>
      <c r="L42" s="2"/>
      <c r="M42" s="4"/>
      <c r="N42" s="4"/>
      <c r="O42" s="4"/>
      <c r="P42" s="6"/>
      <c r="Q42" s="6"/>
      <c r="R42" s="6"/>
      <c r="S42" s="8"/>
      <c r="T42" s="8"/>
      <c r="U42" s="8"/>
      <c r="V42" s="4"/>
      <c r="W42" s="4"/>
      <c r="X42" s="4"/>
      <c r="Y42" s="6"/>
      <c r="Z42" s="6"/>
      <c r="AA42" s="6"/>
    </row>
    <row r="43" spans="1:27" x14ac:dyDescent="0.3">
      <c r="A43" s="15" t="s">
        <v>14</v>
      </c>
      <c r="B43" s="15">
        <v>1000</v>
      </c>
      <c r="C43" s="15">
        <v>250</v>
      </c>
      <c r="D43" s="15">
        <v>160</v>
      </c>
      <c r="E43" s="15" t="s">
        <v>9</v>
      </c>
      <c r="F43" s="15">
        <v>1</v>
      </c>
      <c r="G43" s="1">
        <f>L43+O43+R43+U43+X43+AA43</f>
        <v>6510</v>
      </c>
      <c r="H43" s="14">
        <f t="shared" ref="H43:H44" si="53">G43*F43</f>
        <v>6510</v>
      </c>
      <c r="I43" s="10">
        <f t="shared" ref="I43:I44" si="54">B43*C43*D43/1000000000</f>
        <v>0.04</v>
      </c>
      <c r="J43" s="10">
        <f t="shared" ref="J43:J44" si="55">I43*F43</f>
        <v>0.04</v>
      </c>
      <c r="K43" s="3">
        <v>120000</v>
      </c>
      <c r="L43" s="3">
        <f>K43*I43</f>
        <v>4800</v>
      </c>
      <c r="M43" s="13"/>
      <c r="N43" s="11"/>
      <c r="O43" s="5">
        <f>N43*M43</f>
        <v>0</v>
      </c>
      <c r="P43" s="6">
        <f>B43*(C43+D43+D43)/1000000</f>
        <v>0.56999999999999995</v>
      </c>
      <c r="Q43" s="7">
        <v>1500</v>
      </c>
      <c r="R43" s="7">
        <f>Q43*P43</f>
        <v>854.99999999999989</v>
      </c>
      <c r="S43" s="8"/>
      <c r="T43" s="9"/>
      <c r="U43" s="9">
        <f>T43*S43</f>
        <v>0</v>
      </c>
      <c r="V43" s="4"/>
      <c r="W43" s="11">
        <v>600</v>
      </c>
      <c r="X43" s="5">
        <f>W43*V43</f>
        <v>0</v>
      </c>
      <c r="Y43" s="6">
        <f>(B43*C43+B43*D43*2)/1000000</f>
        <v>0.56999999999999995</v>
      </c>
      <c r="Z43" s="7">
        <v>1500</v>
      </c>
      <c r="AA43" s="7">
        <f>Z43*Y43</f>
        <v>854.99999999999989</v>
      </c>
    </row>
    <row r="44" spans="1:27" x14ac:dyDescent="0.3">
      <c r="A44" s="15" t="s">
        <v>16</v>
      </c>
      <c r="B44" s="15">
        <v>1000</v>
      </c>
      <c r="C44" s="15">
        <v>270</v>
      </c>
      <c r="D44" s="15">
        <v>95</v>
      </c>
      <c r="E44" s="15" t="s">
        <v>9</v>
      </c>
      <c r="F44" s="15">
        <v>1</v>
      </c>
      <c r="G44" s="1">
        <f>L44+O44+R44+U44+X44+AA44</f>
        <v>8673</v>
      </c>
      <c r="H44" s="14">
        <f t="shared" si="53"/>
        <v>8673</v>
      </c>
      <c r="I44" s="10">
        <f t="shared" si="54"/>
        <v>2.5649999999999999E-2</v>
      </c>
      <c r="J44" s="10">
        <f t="shared" si="55"/>
        <v>2.5649999999999999E-2</v>
      </c>
      <c r="K44" s="3">
        <v>120000</v>
      </c>
      <c r="L44" s="3">
        <f>K44*I44</f>
        <v>3078</v>
      </c>
      <c r="M44" s="13"/>
      <c r="N44" s="11"/>
      <c r="O44" s="5">
        <f>N44*M44</f>
        <v>0</v>
      </c>
      <c r="P44" s="6">
        <f>B44*(C44+D44+D44)/1000000</f>
        <v>0.46</v>
      </c>
      <c r="Q44" s="7">
        <v>1500</v>
      </c>
      <c r="R44" s="7">
        <f>Q44*P44</f>
        <v>690</v>
      </c>
      <c r="S44" s="8"/>
      <c r="T44" s="9"/>
      <c r="U44" s="9">
        <f>T44*S44</f>
        <v>0</v>
      </c>
      <c r="V44" s="4">
        <f>B44/1000</f>
        <v>1</v>
      </c>
      <c r="W44" s="11">
        <v>4500</v>
      </c>
      <c r="X44" s="5">
        <f>W44*V44</f>
        <v>4500</v>
      </c>
      <c r="Y44" s="6">
        <f>B44*C44/1000000</f>
        <v>0.27</v>
      </c>
      <c r="Z44" s="7">
        <v>1500</v>
      </c>
      <c r="AA44" s="7">
        <f>Z44*Y44</f>
        <v>405</v>
      </c>
    </row>
    <row r="46" spans="1:27" x14ac:dyDescent="0.3">
      <c r="B46" s="68" t="s">
        <v>0</v>
      </c>
      <c r="C46" s="68"/>
      <c r="D46" s="68"/>
      <c r="E46" s="15" t="s">
        <v>1</v>
      </c>
      <c r="F46" s="15" t="s">
        <v>2</v>
      </c>
      <c r="G46" s="15" t="s">
        <v>3</v>
      </c>
      <c r="H46" s="15" t="s">
        <v>4</v>
      </c>
      <c r="I46" s="2" t="s">
        <v>6</v>
      </c>
      <c r="J46" s="12" t="s">
        <v>7</v>
      </c>
      <c r="K46" s="2" t="s">
        <v>3</v>
      </c>
      <c r="L46" s="2" t="s">
        <v>4</v>
      </c>
      <c r="M46" s="4" t="s">
        <v>2</v>
      </c>
      <c r="N46" s="4" t="s">
        <v>3</v>
      </c>
      <c r="O46" s="4" t="s">
        <v>4</v>
      </c>
      <c r="P46" s="6" t="s">
        <v>2</v>
      </c>
      <c r="Q46" s="6" t="s">
        <v>3</v>
      </c>
      <c r="R46" s="6" t="s">
        <v>4</v>
      </c>
      <c r="S46" s="8" t="s">
        <v>2</v>
      </c>
      <c r="T46" s="8" t="s">
        <v>3</v>
      </c>
      <c r="U46" s="8" t="s">
        <v>4</v>
      </c>
      <c r="V46" s="4" t="s">
        <v>2</v>
      </c>
      <c r="W46" s="4" t="s">
        <v>3</v>
      </c>
      <c r="X46" s="4" t="s">
        <v>4</v>
      </c>
      <c r="Y46" s="6" t="s">
        <v>2</v>
      </c>
      <c r="Z46" s="6" t="s">
        <v>3</v>
      </c>
      <c r="AA46" s="6" t="s">
        <v>4</v>
      </c>
    </row>
    <row r="47" spans="1:27" x14ac:dyDescent="0.3">
      <c r="B47" s="72" t="s">
        <v>114</v>
      </c>
      <c r="C47" s="72"/>
      <c r="D47" s="72"/>
      <c r="E47" s="72"/>
      <c r="F47" s="72"/>
      <c r="G47" s="72"/>
      <c r="H47" s="73"/>
      <c r="I47" s="2"/>
      <c r="J47" s="12"/>
      <c r="K47" s="2"/>
      <c r="L47" s="2"/>
      <c r="M47" s="4"/>
      <c r="N47" s="4"/>
      <c r="O47" s="4"/>
      <c r="P47" s="6"/>
      <c r="Q47" s="6"/>
      <c r="R47" s="6"/>
      <c r="S47" s="8"/>
      <c r="T47" s="8"/>
      <c r="U47" s="8"/>
      <c r="V47" s="4"/>
      <c r="W47" s="4"/>
      <c r="X47" s="4"/>
      <c r="Y47" s="6"/>
      <c r="Z47" s="6"/>
      <c r="AA47" s="6"/>
    </row>
    <row r="48" spans="1:27" x14ac:dyDescent="0.3">
      <c r="A48" s="15" t="s">
        <v>17</v>
      </c>
      <c r="B48" s="15">
        <v>1000</v>
      </c>
      <c r="C48" s="15">
        <v>250</v>
      </c>
      <c r="D48" s="15">
        <v>80</v>
      </c>
      <c r="E48" s="15" t="s">
        <v>9</v>
      </c>
      <c r="F48" s="15">
        <v>1</v>
      </c>
      <c r="G48" s="1">
        <f>L48+O48+R48+U48+X48+AA48</f>
        <v>7100</v>
      </c>
      <c r="H48" s="14">
        <f t="shared" ref="H48:H49" si="56">G48*F48</f>
        <v>7100</v>
      </c>
      <c r="I48" s="10">
        <f t="shared" ref="I48:I49" si="57">B48*C48*D48/1000000000</f>
        <v>0.02</v>
      </c>
      <c r="J48" s="10">
        <f t="shared" ref="J48:J49" si="58">I48*F48</f>
        <v>0.02</v>
      </c>
      <c r="K48" s="3">
        <v>120000</v>
      </c>
      <c r="L48" s="3">
        <f>K48*I48</f>
        <v>2400</v>
      </c>
      <c r="M48" s="13"/>
      <c r="N48" s="11"/>
      <c r="O48" s="5">
        <f>N48*M48</f>
        <v>0</v>
      </c>
      <c r="P48" s="6">
        <f>B48*D48*2/10000</f>
        <v>16</v>
      </c>
      <c r="Q48" s="7">
        <v>200</v>
      </c>
      <c r="R48" s="7">
        <f>Q48*P48</f>
        <v>3200</v>
      </c>
      <c r="S48" s="8"/>
      <c r="T48" s="9"/>
      <c r="U48" s="9">
        <f>T48*S48</f>
        <v>0</v>
      </c>
      <c r="V48" s="4">
        <f>B48*25*25*2/1000000</f>
        <v>1.25</v>
      </c>
      <c r="W48" s="11">
        <v>600</v>
      </c>
      <c r="X48" s="5">
        <f>W48*V48</f>
        <v>750</v>
      </c>
      <c r="Y48" s="6">
        <f>B48*C48*2/1000000</f>
        <v>0.5</v>
      </c>
      <c r="Z48" s="7">
        <v>1500</v>
      </c>
      <c r="AA48" s="7">
        <f>Z48*Y48</f>
        <v>750</v>
      </c>
    </row>
    <row r="49" spans="1:35" x14ac:dyDescent="0.3">
      <c r="A49" s="15" t="s">
        <v>18</v>
      </c>
      <c r="B49" s="15">
        <v>1000</v>
      </c>
      <c r="C49" s="15">
        <v>270</v>
      </c>
      <c r="D49" s="15">
        <v>95</v>
      </c>
      <c r="E49" s="15" t="s">
        <v>9</v>
      </c>
      <c r="F49" s="15">
        <v>1</v>
      </c>
      <c r="G49" s="1">
        <f>L49+O49+R49+U49+X49+AA49</f>
        <v>13388</v>
      </c>
      <c r="H49" s="14">
        <f t="shared" si="56"/>
        <v>13388</v>
      </c>
      <c r="I49" s="10">
        <f t="shared" si="57"/>
        <v>2.5649999999999999E-2</v>
      </c>
      <c r="J49" s="10">
        <f t="shared" si="58"/>
        <v>2.5649999999999999E-2</v>
      </c>
      <c r="K49" s="3">
        <v>120000</v>
      </c>
      <c r="L49" s="3">
        <f>K49*I49</f>
        <v>3078</v>
      </c>
      <c r="M49" s="13"/>
      <c r="N49" s="11"/>
      <c r="O49" s="5">
        <f>N49*M49</f>
        <v>0</v>
      </c>
      <c r="P49" s="6">
        <f>B49*D49*2/10000</f>
        <v>19</v>
      </c>
      <c r="Q49" s="7">
        <v>200</v>
      </c>
      <c r="R49" s="7">
        <f>Q49*P49</f>
        <v>3800</v>
      </c>
      <c r="S49" s="8"/>
      <c r="T49" s="9"/>
      <c r="U49" s="9">
        <f>T49*S49</f>
        <v>0</v>
      </c>
      <c r="V49" s="4">
        <f>B49*D49*50*2/1000000</f>
        <v>9.5</v>
      </c>
      <c r="W49" s="11">
        <v>600</v>
      </c>
      <c r="X49" s="5">
        <f>W49*V49</f>
        <v>5700</v>
      </c>
      <c r="Y49" s="6">
        <f>B49*C49*2/1000000</f>
        <v>0.54</v>
      </c>
      <c r="Z49" s="7">
        <v>1500</v>
      </c>
      <c r="AA49" s="7">
        <f>Z49*Y49</f>
        <v>810</v>
      </c>
    </row>
    <row r="52" spans="1:35" x14ac:dyDescent="0.3">
      <c r="A52" s="71" t="s">
        <v>48</v>
      </c>
      <c r="B52" s="71"/>
      <c r="C52" s="71"/>
      <c r="D52" s="71"/>
      <c r="E52" s="71"/>
      <c r="F52" s="71"/>
      <c r="G52" s="20"/>
      <c r="H52" s="20"/>
    </row>
    <row r="53" spans="1:35" x14ac:dyDescent="0.3">
      <c r="G53" s="21"/>
      <c r="H53" s="21"/>
    </row>
    <row r="54" spans="1:35" x14ac:dyDescent="0.3">
      <c r="A54" s="63" t="s">
        <v>58</v>
      </c>
      <c r="B54" s="63"/>
      <c r="C54" s="63"/>
      <c r="D54" s="63"/>
      <c r="E54" s="63"/>
      <c r="F54" s="63"/>
      <c r="G54" s="21"/>
      <c r="H54" s="63" t="s">
        <v>62</v>
      </c>
      <c r="I54" s="63"/>
      <c r="J54" s="63"/>
      <c r="K54" s="63"/>
      <c r="L54" s="63"/>
      <c r="M54" s="63"/>
      <c r="O54" s="63" t="s">
        <v>64</v>
      </c>
      <c r="P54" s="63"/>
      <c r="Q54" s="63"/>
      <c r="R54" s="63"/>
      <c r="S54" s="63"/>
      <c r="T54" s="63"/>
      <c r="V54" s="63"/>
      <c r="W54" s="63"/>
      <c r="X54" s="63"/>
      <c r="Y54" s="63"/>
      <c r="Z54" s="63"/>
      <c r="AA54" s="63"/>
      <c r="AC54" s="63" t="s">
        <v>67</v>
      </c>
      <c r="AD54" s="63"/>
      <c r="AE54" s="63"/>
      <c r="AF54" s="63"/>
      <c r="AG54" s="63"/>
      <c r="AH54" s="63"/>
    </row>
    <row r="55" spans="1:35" x14ac:dyDescent="0.3">
      <c r="A55" s="22" t="s">
        <v>49</v>
      </c>
      <c r="B55" s="22" t="s">
        <v>2</v>
      </c>
      <c r="C55" s="62" t="s">
        <v>3</v>
      </c>
      <c r="D55" s="62"/>
      <c r="E55" s="62" t="s">
        <v>50</v>
      </c>
      <c r="F55" s="62"/>
      <c r="H55" s="22" t="s">
        <v>49</v>
      </c>
      <c r="I55" s="22" t="s">
        <v>2</v>
      </c>
      <c r="J55" s="62" t="s">
        <v>3</v>
      </c>
      <c r="K55" s="62"/>
      <c r="L55" s="62" t="s">
        <v>50</v>
      </c>
      <c r="M55" s="62"/>
      <c r="O55" s="22" t="s">
        <v>49</v>
      </c>
      <c r="P55" s="22" t="s">
        <v>2</v>
      </c>
      <c r="Q55" s="62" t="s">
        <v>3</v>
      </c>
      <c r="R55" s="62"/>
      <c r="S55" s="62" t="s">
        <v>50</v>
      </c>
      <c r="T55" s="62"/>
      <c r="V55" s="22"/>
      <c r="W55" s="22"/>
      <c r="X55" s="62"/>
      <c r="Y55" s="62"/>
      <c r="Z55" s="62"/>
      <c r="AA55" s="62"/>
      <c r="AC55" s="22" t="s">
        <v>49</v>
      </c>
      <c r="AD55" s="22" t="s">
        <v>2</v>
      </c>
      <c r="AE55" s="62" t="s">
        <v>3</v>
      </c>
      <c r="AF55" s="62"/>
      <c r="AG55" s="62" t="s">
        <v>50</v>
      </c>
      <c r="AH55" s="62"/>
    </row>
    <row r="56" spans="1:35" x14ac:dyDescent="0.3">
      <c r="A56" s="19" t="s">
        <v>51</v>
      </c>
      <c r="B56" s="15">
        <v>38</v>
      </c>
      <c r="C56" s="54">
        <f>H4</f>
        <v>8726.4</v>
      </c>
      <c r="D56" s="54"/>
      <c r="E56" s="54">
        <f>C56*B56</f>
        <v>331603.20000000001</v>
      </c>
      <c r="F56" s="54"/>
      <c r="H56" s="19" t="s">
        <v>69</v>
      </c>
      <c r="I56" s="15">
        <v>40</v>
      </c>
      <c r="J56" s="54">
        <f>G11</f>
        <v>7338.24</v>
      </c>
      <c r="K56" s="54"/>
      <c r="L56" s="54">
        <f>J56*I56</f>
        <v>293529.59999999998</v>
      </c>
      <c r="M56" s="54"/>
      <c r="O56" s="19" t="s">
        <v>70</v>
      </c>
      <c r="P56" s="15">
        <v>38</v>
      </c>
      <c r="Q56" s="54">
        <f>H18</f>
        <v>8726.4</v>
      </c>
      <c r="R56" s="54"/>
      <c r="S56" s="54">
        <f>Q56*P56</f>
        <v>331603.20000000001</v>
      </c>
      <c r="T56" s="54"/>
      <c r="V56" s="19"/>
      <c r="W56" s="15"/>
      <c r="X56" s="54"/>
      <c r="Y56" s="54"/>
      <c r="Z56" s="54"/>
      <c r="AA56" s="54"/>
      <c r="AC56" s="19" t="s">
        <v>75</v>
      </c>
      <c r="AD56" s="15">
        <v>38</v>
      </c>
      <c r="AE56" s="54">
        <f>H30</f>
        <v>5817.6</v>
      </c>
      <c r="AF56" s="54"/>
      <c r="AG56" s="54">
        <f>AE56*AD56</f>
        <v>221068.80000000002</v>
      </c>
      <c r="AH56" s="54"/>
    </row>
    <row r="57" spans="1:35" x14ac:dyDescent="0.3">
      <c r="A57" s="19" t="s">
        <v>52</v>
      </c>
      <c r="B57" s="15">
        <v>1</v>
      </c>
      <c r="C57" s="54">
        <f>G38</f>
        <v>12605.76</v>
      </c>
      <c r="D57" s="54"/>
      <c r="E57" s="54">
        <f t="shared" ref="E57:E60" si="59">C57*B57</f>
        <v>12605.76</v>
      </c>
      <c r="F57" s="54"/>
      <c r="H57" s="19" t="s">
        <v>52</v>
      </c>
      <c r="I57" s="15">
        <v>1</v>
      </c>
      <c r="J57" s="54">
        <f>H38</f>
        <v>12605.76</v>
      </c>
      <c r="K57" s="54"/>
      <c r="L57" s="54">
        <f t="shared" ref="L57:L60" si="60">J57*I57</f>
        <v>12605.76</v>
      </c>
      <c r="M57" s="54"/>
      <c r="O57" s="19" t="s">
        <v>52</v>
      </c>
      <c r="P57" s="15">
        <v>1</v>
      </c>
      <c r="Q57" s="54">
        <f>H38</f>
        <v>12605.76</v>
      </c>
      <c r="R57" s="54"/>
      <c r="S57" s="54">
        <f t="shared" ref="S57:S60" si="61">Q57*P57</f>
        <v>12605.76</v>
      </c>
      <c r="T57" s="54"/>
      <c r="V57" s="19"/>
      <c r="W57" s="15"/>
      <c r="X57" s="54"/>
      <c r="Y57" s="54"/>
      <c r="Z57" s="54"/>
      <c r="AA57" s="54"/>
      <c r="AC57" s="19" t="s">
        <v>77</v>
      </c>
      <c r="AD57" s="15">
        <v>3</v>
      </c>
      <c r="AE57" s="54">
        <f>H37</f>
        <v>8403.84</v>
      </c>
      <c r="AF57" s="54"/>
      <c r="AG57" s="54">
        <f t="shared" ref="AG57:AG60" si="62">AE57*AD57</f>
        <v>25211.52</v>
      </c>
      <c r="AH57" s="54"/>
    </row>
    <row r="58" spans="1:35" x14ac:dyDescent="0.3">
      <c r="A58" s="19" t="s">
        <v>53</v>
      </c>
      <c r="B58" s="15">
        <v>2</v>
      </c>
      <c r="C58" s="54">
        <f>G39</f>
        <v>14472</v>
      </c>
      <c r="D58" s="54"/>
      <c r="E58" s="54">
        <f t="shared" si="59"/>
        <v>28944</v>
      </c>
      <c r="F58" s="54"/>
      <c r="H58" s="19" t="s">
        <v>53</v>
      </c>
      <c r="I58" s="15">
        <v>2</v>
      </c>
      <c r="J58" s="54">
        <f>H39</f>
        <v>14472</v>
      </c>
      <c r="K58" s="54"/>
      <c r="L58" s="54">
        <f t="shared" si="60"/>
        <v>28944</v>
      </c>
      <c r="M58" s="54"/>
      <c r="O58" s="19" t="s">
        <v>53</v>
      </c>
      <c r="P58" s="15">
        <v>2</v>
      </c>
      <c r="Q58" s="54">
        <f>H39</f>
        <v>14472</v>
      </c>
      <c r="R58" s="54"/>
      <c r="S58" s="54">
        <f t="shared" si="61"/>
        <v>28944</v>
      </c>
      <c r="T58" s="54"/>
      <c r="V58" s="19"/>
      <c r="W58" s="15"/>
      <c r="X58" s="54"/>
      <c r="Y58" s="54"/>
      <c r="Z58" s="54"/>
      <c r="AA58" s="54"/>
      <c r="AC58" s="19" t="s">
        <v>53</v>
      </c>
      <c r="AD58" s="15">
        <v>0</v>
      </c>
      <c r="AE58" s="54">
        <f>AI39</f>
        <v>0</v>
      </c>
      <c r="AF58" s="54"/>
      <c r="AG58" s="54">
        <f t="shared" si="62"/>
        <v>0</v>
      </c>
      <c r="AH58" s="54"/>
    </row>
    <row r="59" spans="1:35" x14ac:dyDescent="0.3">
      <c r="A59" s="19" t="s">
        <v>54</v>
      </c>
      <c r="B59" s="15">
        <v>10</v>
      </c>
      <c r="C59" s="54">
        <f>G43</f>
        <v>6510</v>
      </c>
      <c r="D59" s="54"/>
      <c r="E59" s="54">
        <f t="shared" si="59"/>
        <v>65100</v>
      </c>
      <c r="F59" s="54"/>
      <c r="H59" s="19" t="s">
        <v>54</v>
      </c>
      <c r="I59" s="15">
        <v>10</v>
      </c>
      <c r="J59" s="54">
        <f>H43</f>
        <v>6510</v>
      </c>
      <c r="K59" s="54"/>
      <c r="L59" s="54">
        <f t="shared" si="60"/>
        <v>65100</v>
      </c>
      <c r="M59" s="54"/>
      <c r="O59" s="19" t="s">
        <v>54</v>
      </c>
      <c r="P59" s="15">
        <v>10</v>
      </c>
      <c r="Q59" s="54">
        <f>H43</f>
        <v>6510</v>
      </c>
      <c r="R59" s="54"/>
      <c r="S59" s="54">
        <f t="shared" si="61"/>
        <v>65100</v>
      </c>
      <c r="T59" s="54"/>
      <c r="V59" s="19"/>
      <c r="W59" s="15"/>
      <c r="X59" s="54"/>
      <c r="Y59" s="54"/>
      <c r="Z59" s="54"/>
      <c r="AA59" s="54"/>
      <c r="AC59" s="19" t="s">
        <v>54</v>
      </c>
      <c r="AD59" s="15">
        <v>10</v>
      </c>
      <c r="AE59" s="54">
        <f>H43</f>
        <v>6510</v>
      </c>
      <c r="AF59" s="54"/>
      <c r="AG59" s="54">
        <f t="shared" si="62"/>
        <v>65100</v>
      </c>
      <c r="AH59" s="54"/>
    </row>
    <row r="60" spans="1:35" x14ac:dyDescent="0.3">
      <c r="A60" s="19" t="s">
        <v>55</v>
      </c>
      <c r="B60" s="15">
        <v>10</v>
      </c>
      <c r="C60" s="54">
        <f>G48</f>
        <v>7100</v>
      </c>
      <c r="D60" s="54"/>
      <c r="E60" s="54">
        <f t="shared" si="59"/>
        <v>71000</v>
      </c>
      <c r="F60" s="54"/>
      <c r="H60" s="19" t="s">
        <v>55</v>
      </c>
      <c r="I60" s="15">
        <v>10</v>
      </c>
      <c r="J60" s="54">
        <f>H48</f>
        <v>7100</v>
      </c>
      <c r="K60" s="54"/>
      <c r="L60" s="54">
        <f t="shared" si="60"/>
        <v>71000</v>
      </c>
      <c r="M60" s="54"/>
      <c r="O60" s="19" t="s">
        <v>55</v>
      </c>
      <c r="P60" s="15">
        <v>10</v>
      </c>
      <c r="Q60" s="54">
        <f>H48</f>
        <v>7100</v>
      </c>
      <c r="R60" s="54"/>
      <c r="S60" s="54">
        <f t="shared" si="61"/>
        <v>71000</v>
      </c>
      <c r="T60" s="54"/>
      <c r="V60" s="19"/>
      <c r="W60" s="15"/>
      <c r="X60" s="54"/>
      <c r="Y60" s="54"/>
      <c r="Z60" s="54"/>
      <c r="AA60" s="54"/>
      <c r="AC60" s="19" t="s">
        <v>55</v>
      </c>
      <c r="AD60" s="15">
        <v>10</v>
      </c>
      <c r="AE60" s="54">
        <f>H48</f>
        <v>7100</v>
      </c>
      <c r="AF60" s="54"/>
      <c r="AG60" s="54">
        <f t="shared" si="62"/>
        <v>71000</v>
      </c>
      <c r="AH60" s="54"/>
    </row>
    <row r="61" spans="1:35" x14ac:dyDescent="0.3">
      <c r="A61" s="59" t="s">
        <v>56</v>
      </c>
      <c r="B61" s="60"/>
      <c r="C61" s="60"/>
      <c r="D61" s="61"/>
      <c r="E61" s="54">
        <f>SUM(E56:F60)</f>
        <v>509252.96</v>
      </c>
      <c r="F61" s="54"/>
      <c r="H61" s="59" t="s">
        <v>56</v>
      </c>
      <c r="I61" s="60"/>
      <c r="J61" s="60"/>
      <c r="K61" s="61"/>
      <c r="L61" s="54">
        <f>SUM(L56:M60)</f>
        <v>471179.36</v>
      </c>
      <c r="M61" s="54"/>
      <c r="O61" s="59" t="s">
        <v>56</v>
      </c>
      <c r="P61" s="60"/>
      <c r="Q61" s="60"/>
      <c r="R61" s="61"/>
      <c r="S61" s="54">
        <f>SUM(S56:T60)</f>
        <v>509252.96</v>
      </c>
      <c r="T61" s="54"/>
      <c r="V61" s="59"/>
      <c r="W61" s="60"/>
      <c r="X61" s="60"/>
      <c r="Y61" s="61"/>
      <c r="Z61" s="54"/>
      <c r="AA61" s="54"/>
      <c r="AC61" s="59" t="s">
        <v>56</v>
      </c>
      <c r="AD61" s="60"/>
      <c r="AE61" s="60"/>
      <c r="AF61" s="61"/>
      <c r="AG61" s="54">
        <f>SUM(AG56:AH60)</f>
        <v>382380.32</v>
      </c>
      <c r="AH61" s="54"/>
    </row>
    <row r="62" spans="1:35" x14ac:dyDescent="0.3">
      <c r="A62" s="55" t="s">
        <v>57</v>
      </c>
      <c r="B62" s="56"/>
      <c r="C62" s="56"/>
      <c r="D62" s="57"/>
      <c r="E62" s="58">
        <f>E61/10</f>
        <v>50925.296000000002</v>
      </c>
      <c r="F62" s="58"/>
      <c r="G62" s="24">
        <f>E62</f>
        <v>50925.296000000002</v>
      </c>
      <c r="H62" s="55" t="s">
        <v>57</v>
      </c>
      <c r="I62" s="56"/>
      <c r="J62" s="56"/>
      <c r="K62" s="57"/>
      <c r="L62" s="58">
        <f>L61/10</f>
        <v>47117.936000000002</v>
      </c>
      <c r="M62" s="58"/>
      <c r="N62" s="24">
        <f>L62</f>
        <v>47117.936000000002</v>
      </c>
      <c r="O62" s="55" t="s">
        <v>57</v>
      </c>
      <c r="P62" s="56"/>
      <c r="Q62" s="56"/>
      <c r="R62" s="57"/>
      <c r="S62" s="58">
        <f>S61/10</f>
        <v>50925.296000000002</v>
      </c>
      <c r="T62" s="58"/>
      <c r="U62" s="24">
        <f>S62</f>
        <v>50925.296000000002</v>
      </c>
      <c r="V62" s="55"/>
      <c r="W62" s="56"/>
      <c r="X62" s="56"/>
      <c r="Y62" s="57"/>
      <c r="Z62" s="58"/>
      <c r="AA62" s="58"/>
      <c r="AB62" s="24"/>
      <c r="AC62" s="55" t="s">
        <v>57</v>
      </c>
      <c r="AD62" s="56"/>
      <c r="AE62" s="56"/>
      <c r="AF62" s="57"/>
      <c r="AG62" s="58">
        <f>AG61/10</f>
        <v>38238.031999999999</v>
      </c>
      <c r="AH62" s="58"/>
      <c r="AI62" s="24">
        <f>AG62</f>
        <v>38238.031999999999</v>
      </c>
    </row>
    <row r="63" spans="1:35" x14ac:dyDescent="0.3">
      <c r="A63" s="34"/>
      <c r="B63" s="34"/>
      <c r="C63" s="34"/>
      <c r="D63" s="34"/>
      <c r="E63" s="35"/>
      <c r="F63" s="35"/>
      <c r="G63" s="24"/>
      <c r="H63" s="34"/>
      <c r="I63" s="34"/>
      <c r="J63" s="34"/>
      <c r="K63" s="34"/>
      <c r="L63" s="35"/>
      <c r="M63" s="35"/>
      <c r="N63" s="24"/>
      <c r="O63" s="34"/>
      <c r="P63" s="34"/>
      <c r="Q63" s="34"/>
      <c r="R63" s="34"/>
      <c r="S63" s="35"/>
      <c r="T63" s="35"/>
      <c r="U63" s="24"/>
      <c r="V63" s="34"/>
      <c r="W63" s="34"/>
      <c r="X63" s="34"/>
      <c r="Y63" s="34"/>
      <c r="Z63" s="35"/>
      <c r="AA63" s="35"/>
      <c r="AB63" s="24"/>
      <c r="AC63" s="34"/>
      <c r="AD63" s="34"/>
      <c r="AE63" s="34"/>
      <c r="AF63" s="34"/>
      <c r="AG63" s="35"/>
      <c r="AH63" s="35"/>
      <c r="AI63" s="24"/>
    </row>
    <row r="64" spans="1:35" x14ac:dyDescent="0.3">
      <c r="G64" s="24"/>
    </row>
    <row r="65" spans="1:35" x14ac:dyDescent="0.3">
      <c r="A65" s="63" t="s">
        <v>127</v>
      </c>
      <c r="B65" s="63"/>
      <c r="C65" s="63"/>
      <c r="D65" s="63"/>
      <c r="E65" s="63"/>
      <c r="F65" s="63"/>
      <c r="G65" s="21"/>
      <c r="H65" s="63" t="s">
        <v>128</v>
      </c>
      <c r="I65" s="63"/>
      <c r="J65" s="63"/>
      <c r="K65" s="63"/>
      <c r="L65" s="63"/>
      <c r="M65" s="63"/>
      <c r="O65" s="63" t="s">
        <v>129</v>
      </c>
      <c r="P65" s="63"/>
      <c r="Q65" s="63"/>
      <c r="R65" s="63"/>
      <c r="S65" s="63"/>
      <c r="T65" s="63"/>
      <c r="V65" s="63"/>
      <c r="W65" s="63"/>
      <c r="X65" s="63"/>
      <c r="Y65" s="63"/>
      <c r="Z65" s="63"/>
      <c r="AA65" s="63"/>
      <c r="AC65" s="63" t="s">
        <v>130</v>
      </c>
      <c r="AD65" s="63"/>
      <c r="AE65" s="63"/>
      <c r="AF65" s="63"/>
      <c r="AG65" s="63"/>
      <c r="AH65" s="63"/>
    </row>
    <row r="66" spans="1:35" x14ac:dyDescent="0.3">
      <c r="A66" s="32" t="s">
        <v>49</v>
      </c>
      <c r="B66" s="32" t="s">
        <v>2</v>
      </c>
      <c r="C66" s="62" t="s">
        <v>3</v>
      </c>
      <c r="D66" s="62"/>
      <c r="E66" s="62" t="s">
        <v>50</v>
      </c>
      <c r="F66" s="62"/>
      <c r="H66" s="32" t="s">
        <v>49</v>
      </c>
      <c r="I66" s="32" t="s">
        <v>2</v>
      </c>
      <c r="J66" s="62" t="s">
        <v>3</v>
      </c>
      <c r="K66" s="62"/>
      <c r="L66" s="62" t="s">
        <v>50</v>
      </c>
      <c r="M66" s="62"/>
      <c r="O66" s="32" t="s">
        <v>49</v>
      </c>
      <c r="P66" s="32" t="s">
        <v>2</v>
      </c>
      <c r="Q66" s="62" t="s">
        <v>3</v>
      </c>
      <c r="R66" s="62"/>
      <c r="S66" s="62" t="s">
        <v>50</v>
      </c>
      <c r="T66" s="62"/>
      <c r="V66" s="32"/>
      <c r="W66" s="32"/>
      <c r="X66" s="62"/>
      <c r="Y66" s="62"/>
      <c r="Z66" s="62"/>
      <c r="AA66" s="62"/>
      <c r="AC66" s="32" t="s">
        <v>49</v>
      </c>
      <c r="AD66" s="32" t="s">
        <v>2</v>
      </c>
      <c r="AE66" s="62" t="s">
        <v>3</v>
      </c>
      <c r="AF66" s="62"/>
      <c r="AG66" s="62" t="s">
        <v>50</v>
      </c>
      <c r="AH66" s="62"/>
    </row>
    <row r="67" spans="1:35" x14ac:dyDescent="0.3">
      <c r="A67" s="19" t="s">
        <v>51</v>
      </c>
      <c r="B67" s="31">
        <v>38</v>
      </c>
      <c r="C67" s="54">
        <f>H4</f>
        <v>8726.4</v>
      </c>
      <c r="D67" s="54"/>
      <c r="E67" s="54">
        <f>C67*B67</f>
        <v>331603.20000000001</v>
      </c>
      <c r="F67" s="54"/>
      <c r="H67" s="19" t="s">
        <v>69</v>
      </c>
      <c r="I67" s="31">
        <v>40</v>
      </c>
      <c r="J67" s="54">
        <f>H11</f>
        <v>7338.24</v>
      </c>
      <c r="K67" s="54"/>
      <c r="L67" s="54">
        <f>J67*I67</f>
        <v>293529.59999999998</v>
      </c>
      <c r="M67" s="54"/>
      <c r="O67" s="19" t="s">
        <v>70</v>
      </c>
      <c r="P67" s="31">
        <v>38</v>
      </c>
      <c r="Q67" s="54">
        <f>H18</f>
        <v>8726.4</v>
      </c>
      <c r="R67" s="54"/>
      <c r="S67" s="54">
        <f>Q67*P67</f>
        <v>331603.20000000001</v>
      </c>
      <c r="T67" s="54"/>
      <c r="V67" s="19"/>
      <c r="W67" s="31"/>
      <c r="X67" s="54"/>
      <c r="Y67" s="54"/>
      <c r="Z67" s="54"/>
      <c r="AA67" s="54"/>
      <c r="AC67" s="19" t="s">
        <v>75</v>
      </c>
      <c r="AD67" s="31">
        <v>38</v>
      </c>
      <c r="AE67" s="54">
        <f>H30</f>
        <v>5817.6</v>
      </c>
      <c r="AF67" s="54"/>
      <c r="AG67" s="54">
        <f>AE67*AD67</f>
        <v>221068.80000000002</v>
      </c>
      <c r="AH67" s="54"/>
    </row>
    <row r="68" spans="1:35" x14ac:dyDescent="0.3">
      <c r="A68" s="19" t="s">
        <v>52</v>
      </c>
      <c r="B68" s="31">
        <v>1</v>
      </c>
      <c r="C68" s="54">
        <f>H38</f>
        <v>12605.76</v>
      </c>
      <c r="D68" s="54"/>
      <c r="E68" s="54">
        <f t="shared" ref="E68:E71" si="63">C68*B68</f>
        <v>12605.76</v>
      </c>
      <c r="F68" s="54"/>
      <c r="H68" s="19" t="s">
        <v>52</v>
      </c>
      <c r="I68" s="31">
        <v>1</v>
      </c>
      <c r="J68" s="54">
        <f>H38</f>
        <v>12605.76</v>
      </c>
      <c r="K68" s="54"/>
      <c r="L68" s="54">
        <f t="shared" ref="L68:L71" si="64">J68*I68</f>
        <v>12605.76</v>
      </c>
      <c r="M68" s="54"/>
      <c r="O68" s="19" t="s">
        <v>52</v>
      </c>
      <c r="P68" s="31">
        <v>1</v>
      </c>
      <c r="Q68" s="54">
        <f>H38</f>
        <v>12605.76</v>
      </c>
      <c r="R68" s="54"/>
      <c r="S68" s="54">
        <f t="shared" ref="S68:S71" si="65">Q68*P68</f>
        <v>12605.76</v>
      </c>
      <c r="T68" s="54"/>
      <c r="V68" s="19"/>
      <c r="W68" s="31"/>
      <c r="X68" s="54"/>
      <c r="Y68" s="54"/>
      <c r="Z68" s="54"/>
      <c r="AA68" s="54"/>
      <c r="AC68" s="19" t="s">
        <v>77</v>
      </c>
      <c r="AD68" s="31">
        <v>3</v>
      </c>
      <c r="AE68" s="54">
        <f>H37</f>
        <v>8403.84</v>
      </c>
      <c r="AF68" s="54"/>
      <c r="AG68" s="54">
        <f t="shared" ref="AG68:AG71" si="66">AE68*AD68</f>
        <v>25211.52</v>
      </c>
      <c r="AH68" s="54"/>
    </row>
    <row r="69" spans="1:35" x14ac:dyDescent="0.3">
      <c r="A69" s="19" t="s">
        <v>53</v>
      </c>
      <c r="B69" s="31">
        <v>2</v>
      </c>
      <c r="C69" s="54">
        <f>H39</f>
        <v>14472</v>
      </c>
      <c r="D69" s="54"/>
      <c r="E69" s="54">
        <f t="shared" si="63"/>
        <v>28944</v>
      </c>
      <c r="F69" s="54"/>
      <c r="H69" s="19" t="s">
        <v>53</v>
      </c>
      <c r="I69" s="31">
        <v>2</v>
      </c>
      <c r="J69" s="54">
        <f>H39</f>
        <v>14472</v>
      </c>
      <c r="K69" s="54"/>
      <c r="L69" s="54">
        <f t="shared" si="64"/>
        <v>28944</v>
      </c>
      <c r="M69" s="54"/>
      <c r="O69" s="19" t="s">
        <v>53</v>
      </c>
      <c r="P69" s="31">
        <v>2</v>
      </c>
      <c r="Q69" s="54">
        <f>H39</f>
        <v>14472</v>
      </c>
      <c r="R69" s="54"/>
      <c r="S69" s="54">
        <f t="shared" si="65"/>
        <v>28944</v>
      </c>
      <c r="T69" s="54"/>
      <c r="V69" s="19"/>
      <c r="W69" s="31"/>
      <c r="X69" s="54"/>
      <c r="Y69" s="54"/>
      <c r="Z69" s="54"/>
      <c r="AA69" s="54"/>
      <c r="AC69" s="19" t="s">
        <v>53</v>
      </c>
      <c r="AD69" s="31">
        <v>0</v>
      </c>
      <c r="AE69" s="54">
        <f>AI50</f>
        <v>0</v>
      </c>
      <c r="AF69" s="54"/>
      <c r="AG69" s="54">
        <f t="shared" si="66"/>
        <v>0</v>
      </c>
      <c r="AH69" s="54"/>
    </row>
    <row r="70" spans="1:35" x14ac:dyDescent="0.3">
      <c r="A70" s="19" t="s">
        <v>60</v>
      </c>
      <c r="B70" s="31">
        <v>10</v>
      </c>
      <c r="C70" s="54">
        <f>H44</f>
        <v>8673</v>
      </c>
      <c r="D70" s="54"/>
      <c r="E70" s="54">
        <f t="shared" si="63"/>
        <v>86730</v>
      </c>
      <c r="F70" s="54"/>
      <c r="H70" s="19" t="s">
        <v>60</v>
      </c>
      <c r="I70" s="31">
        <v>10</v>
      </c>
      <c r="J70" s="54">
        <f>H44</f>
        <v>8673</v>
      </c>
      <c r="K70" s="54"/>
      <c r="L70" s="54">
        <f t="shared" si="64"/>
        <v>86730</v>
      </c>
      <c r="M70" s="54"/>
      <c r="O70" s="19" t="s">
        <v>60</v>
      </c>
      <c r="P70" s="31">
        <v>10</v>
      </c>
      <c r="Q70" s="54">
        <f>H44</f>
        <v>8673</v>
      </c>
      <c r="R70" s="54"/>
      <c r="S70" s="54">
        <f t="shared" si="65"/>
        <v>86730</v>
      </c>
      <c r="T70" s="54"/>
      <c r="V70" s="19"/>
      <c r="W70" s="31"/>
      <c r="X70" s="54"/>
      <c r="Y70" s="54"/>
      <c r="Z70" s="54"/>
      <c r="AA70" s="54"/>
      <c r="AC70" s="19" t="s">
        <v>60</v>
      </c>
      <c r="AD70" s="31">
        <v>10</v>
      </c>
      <c r="AE70" s="54">
        <f>H44</f>
        <v>8673</v>
      </c>
      <c r="AF70" s="54"/>
      <c r="AG70" s="54">
        <f t="shared" si="66"/>
        <v>86730</v>
      </c>
      <c r="AH70" s="54"/>
    </row>
    <row r="71" spans="1:35" x14ac:dyDescent="0.3">
      <c r="A71" s="19" t="s">
        <v>61</v>
      </c>
      <c r="B71" s="31">
        <v>10</v>
      </c>
      <c r="C71" s="54">
        <f>H49</f>
        <v>13388</v>
      </c>
      <c r="D71" s="54"/>
      <c r="E71" s="54">
        <f t="shared" si="63"/>
        <v>133880</v>
      </c>
      <c r="F71" s="54"/>
      <c r="H71" s="19" t="s">
        <v>61</v>
      </c>
      <c r="I71" s="31">
        <v>10</v>
      </c>
      <c r="J71" s="54">
        <f>H49</f>
        <v>13388</v>
      </c>
      <c r="K71" s="54"/>
      <c r="L71" s="54">
        <f t="shared" si="64"/>
        <v>133880</v>
      </c>
      <c r="M71" s="54"/>
      <c r="O71" s="19" t="s">
        <v>61</v>
      </c>
      <c r="P71" s="31">
        <v>10</v>
      </c>
      <c r="Q71" s="54">
        <f>H49</f>
        <v>13388</v>
      </c>
      <c r="R71" s="54"/>
      <c r="S71" s="54">
        <f t="shared" si="65"/>
        <v>133880</v>
      </c>
      <c r="T71" s="54"/>
      <c r="V71" s="19"/>
      <c r="W71" s="31"/>
      <c r="X71" s="54"/>
      <c r="Y71" s="54"/>
      <c r="Z71" s="54"/>
      <c r="AA71" s="54"/>
      <c r="AC71" s="19" t="s">
        <v>61</v>
      </c>
      <c r="AD71" s="31">
        <v>10</v>
      </c>
      <c r="AE71" s="54">
        <f>H49</f>
        <v>13388</v>
      </c>
      <c r="AF71" s="54"/>
      <c r="AG71" s="54">
        <f t="shared" si="66"/>
        <v>133880</v>
      </c>
      <c r="AH71" s="54"/>
    </row>
    <row r="72" spans="1:35" x14ac:dyDescent="0.3">
      <c r="A72" s="59" t="s">
        <v>56</v>
      </c>
      <c r="B72" s="60"/>
      <c r="C72" s="60"/>
      <c r="D72" s="61"/>
      <c r="E72" s="54">
        <f>SUM(E67:F71)</f>
        <v>593762.96</v>
      </c>
      <c r="F72" s="54"/>
      <c r="H72" s="59" t="s">
        <v>56</v>
      </c>
      <c r="I72" s="60"/>
      <c r="J72" s="60"/>
      <c r="K72" s="61"/>
      <c r="L72" s="54">
        <f>SUM(L67:M71)</f>
        <v>555689.36</v>
      </c>
      <c r="M72" s="54"/>
      <c r="O72" s="59" t="s">
        <v>56</v>
      </c>
      <c r="P72" s="60"/>
      <c r="Q72" s="60"/>
      <c r="R72" s="61"/>
      <c r="S72" s="54">
        <f>SUM(S67:T71)</f>
        <v>593762.96</v>
      </c>
      <c r="T72" s="54"/>
      <c r="V72" s="59"/>
      <c r="W72" s="60"/>
      <c r="X72" s="60"/>
      <c r="Y72" s="61"/>
      <c r="Z72" s="54"/>
      <c r="AA72" s="54"/>
      <c r="AC72" s="59" t="s">
        <v>56</v>
      </c>
      <c r="AD72" s="60"/>
      <c r="AE72" s="60"/>
      <c r="AF72" s="61"/>
      <c r="AG72" s="54">
        <f>SUM(AG67:AH71)</f>
        <v>466890.32</v>
      </c>
      <c r="AH72" s="54"/>
    </row>
    <row r="73" spans="1:35" x14ac:dyDescent="0.3">
      <c r="A73" s="55" t="s">
        <v>57</v>
      </c>
      <c r="B73" s="56"/>
      <c r="C73" s="56"/>
      <c r="D73" s="57"/>
      <c r="E73" s="58">
        <f>E72/10</f>
        <v>59376.295999999995</v>
      </c>
      <c r="F73" s="58"/>
      <c r="G73" s="24">
        <f>E73</f>
        <v>59376.295999999995</v>
      </c>
      <c r="H73" s="55" t="s">
        <v>57</v>
      </c>
      <c r="I73" s="56"/>
      <c r="J73" s="56"/>
      <c r="K73" s="57"/>
      <c r="L73" s="58">
        <f>L72/10</f>
        <v>55568.936000000002</v>
      </c>
      <c r="M73" s="58"/>
      <c r="N73" s="24">
        <f>L73</f>
        <v>55568.936000000002</v>
      </c>
      <c r="O73" s="55" t="s">
        <v>57</v>
      </c>
      <c r="P73" s="56"/>
      <c r="Q73" s="56"/>
      <c r="R73" s="57"/>
      <c r="S73" s="58">
        <f>S72/10</f>
        <v>59376.295999999995</v>
      </c>
      <c r="T73" s="58"/>
      <c r="U73" s="24">
        <f>S73</f>
        <v>59376.295999999995</v>
      </c>
      <c r="V73" s="55"/>
      <c r="W73" s="56"/>
      <c r="X73" s="56"/>
      <c r="Y73" s="57"/>
      <c r="Z73" s="58"/>
      <c r="AA73" s="58"/>
      <c r="AB73" s="24">
        <f>Z73</f>
        <v>0</v>
      </c>
      <c r="AC73" s="55" t="s">
        <v>57</v>
      </c>
      <c r="AD73" s="56"/>
      <c r="AE73" s="56"/>
      <c r="AF73" s="57"/>
      <c r="AG73" s="58">
        <f>AG72/10</f>
        <v>46689.031999999999</v>
      </c>
      <c r="AH73" s="58"/>
      <c r="AI73" s="24">
        <f>AG73</f>
        <v>46689.031999999999</v>
      </c>
    </row>
    <row r="74" spans="1:35" x14ac:dyDescent="0.3">
      <c r="A74" s="34"/>
      <c r="B74" s="34"/>
      <c r="C74" s="34"/>
      <c r="D74" s="34"/>
      <c r="E74" s="35"/>
      <c r="F74" s="35"/>
      <c r="G74" s="24"/>
      <c r="H74" s="34"/>
      <c r="I74" s="34"/>
      <c r="J74" s="34"/>
      <c r="K74" s="34"/>
      <c r="L74" s="35"/>
      <c r="M74" s="35"/>
      <c r="N74" s="24"/>
      <c r="O74" s="34"/>
      <c r="P74" s="34"/>
      <c r="Q74" s="34"/>
      <c r="R74" s="34"/>
      <c r="S74" s="35"/>
      <c r="T74" s="35"/>
      <c r="U74" s="24"/>
      <c r="V74" s="34"/>
      <c r="W74" s="34"/>
      <c r="X74" s="34"/>
      <c r="Y74" s="34"/>
      <c r="Z74" s="35"/>
      <c r="AA74" s="35"/>
      <c r="AB74" s="24"/>
      <c r="AC74" s="34"/>
      <c r="AD74" s="34"/>
      <c r="AE74" s="34"/>
      <c r="AF74" s="34"/>
      <c r="AG74" s="35"/>
      <c r="AH74" s="35"/>
      <c r="AI74" s="24"/>
    </row>
    <row r="75" spans="1:35" s="21" customFormat="1" x14ac:dyDescent="0.3">
      <c r="A75" s="36"/>
      <c r="B75" s="36"/>
      <c r="C75" s="36"/>
      <c r="D75" s="36"/>
      <c r="E75" s="37"/>
      <c r="F75" s="37"/>
      <c r="G75" s="38"/>
      <c r="H75" s="36"/>
      <c r="I75" s="36"/>
      <c r="J75" s="36"/>
      <c r="K75" s="36"/>
      <c r="L75" s="37"/>
      <c r="M75" s="37"/>
      <c r="N75" s="38"/>
      <c r="O75" s="36"/>
      <c r="P75" s="36"/>
      <c r="Q75" s="36"/>
      <c r="R75" s="36"/>
      <c r="S75" s="37"/>
      <c r="T75" s="37"/>
      <c r="U75" s="38"/>
      <c r="V75" s="36"/>
      <c r="W75" s="36"/>
      <c r="X75" s="36"/>
      <c r="Y75" s="36"/>
      <c r="Z75" s="37"/>
      <c r="AA75" s="37"/>
      <c r="AB75" s="38"/>
      <c r="AC75" s="36"/>
      <c r="AD75" s="36"/>
      <c r="AE75" s="36"/>
      <c r="AF75" s="36"/>
      <c r="AG75" s="37"/>
      <c r="AH75" s="37"/>
      <c r="AI75" s="38"/>
    </row>
    <row r="76" spans="1:35" x14ac:dyDescent="0.3">
      <c r="A76" s="63" t="s">
        <v>131</v>
      </c>
      <c r="B76" s="63"/>
      <c r="C76" s="63"/>
      <c r="D76" s="63"/>
      <c r="E76" s="63"/>
      <c r="F76" s="63"/>
      <c r="H76" s="63" t="s">
        <v>132</v>
      </c>
      <c r="I76" s="63"/>
      <c r="J76" s="63"/>
      <c r="K76" s="63"/>
      <c r="L76" s="63"/>
      <c r="M76" s="63"/>
      <c r="O76" s="63" t="s">
        <v>133</v>
      </c>
      <c r="P76" s="63"/>
      <c r="Q76" s="63"/>
      <c r="R76" s="63"/>
      <c r="S76" s="63"/>
      <c r="T76" s="63"/>
      <c r="V76" s="63" t="s">
        <v>134</v>
      </c>
      <c r="W76" s="63"/>
      <c r="X76" s="63"/>
      <c r="Y76" s="63"/>
      <c r="Z76" s="63"/>
      <c r="AA76" s="63"/>
      <c r="AC76" s="63" t="s">
        <v>135</v>
      </c>
      <c r="AD76" s="63"/>
      <c r="AE76" s="63"/>
      <c r="AF76" s="63"/>
      <c r="AG76" s="63"/>
      <c r="AH76" s="63"/>
    </row>
    <row r="77" spans="1:35" x14ac:dyDescent="0.3">
      <c r="A77" s="32" t="s">
        <v>49</v>
      </c>
      <c r="B77" s="32" t="s">
        <v>2</v>
      </c>
      <c r="C77" s="62" t="s">
        <v>3</v>
      </c>
      <c r="D77" s="62"/>
      <c r="E77" s="62" t="s">
        <v>50</v>
      </c>
      <c r="F77" s="62"/>
      <c r="H77" s="32" t="s">
        <v>49</v>
      </c>
      <c r="I77" s="32" t="s">
        <v>2</v>
      </c>
      <c r="J77" s="62" t="s">
        <v>3</v>
      </c>
      <c r="K77" s="62"/>
      <c r="L77" s="62" t="s">
        <v>50</v>
      </c>
      <c r="M77" s="62"/>
      <c r="O77" s="32" t="s">
        <v>49</v>
      </c>
      <c r="P77" s="32" t="s">
        <v>2</v>
      </c>
      <c r="Q77" s="62" t="s">
        <v>3</v>
      </c>
      <c r="R77" s="62"/>
      <c r="S77" s="62" t="s">
        <v>50</v>
      </c>
      <c r="T77" s="62"/>
      <c r="V77" s="32" t="s">
        <v>49</v>
      </c>
      <c r="W77" s="32" t="s">
        <v>2</v>
      </c>
      <c r="X77" s="62" t="s">
        <v>3</v>
      </c>
      <c r="Y77" s="62"/>
      <c r="Z77" s="62" t="s">
        <v>50</v>
      </c>
      <c r="AA77" s="62"/>
      <c r="AC77" s="32" t="s">
        <v>49</v>
      </c>
      <c r="AD77" s="32" t="s">
        <v>2</v>
      </c>
      <c r="AE77" s="62" t="s">
        <v>3</v>
      </c>
      <c r="AF77" s="62"/>
      <c r="AG77" s="62" t="s">
        <v>50</v>
      </c>
      <c r="AH77" s="62"/>
    </row>
    <row r="78" spans="1:35" x14ac:dyDescent="0.3">
      <c r="A78" s="19" t="s">
        <v>71</v>
      </c>
      <c r="B78" s="31">
        <v>38</v>
      </c>
      <c r="C78" s="54">
        <f>H7</f>
        <v>9777.6</v>
      </c>
      <c r="D78" s="54"/>
      <c r="E78" s="54">
        <f>C78*B78</f>
        <v>371548.8</v>
      </c>
      <c r="F78" s="54"/>
      <c r="H78" s="19" t="s">
        <v>72</v>
      </c>
      <c r="I78" s="31">
        <v>40</v>
      </c>
      <c r="J78" s="54">
        <f>H14</f>
        <v>9472.32</v>
      </c>
      <c r="K78" s="54"/>
      <c r="L78" s="54">
        <f>J78*I78</f>
        <v>378892.79999999999</v>
      </c>
      <c r="M78" s="54"/>
      <c r="O78" s="19" t="s">
        <v>73</v>
      </c>
      <c r="P78" s="31">
        <v>38</v>
      </c>
      <c r="Q78" s="54">
        <f>H21</f>
        <v>11232</v>
      </c>
      <c r="R78" s="54"/>
      <c r="S78" s="54">
        <f>Q78*P78</f>
        <v>426816</v>
      </c>
      <c r="T78" s="54"/>
      <c r="V78" s="19" t="s">
        <v>74</v>
      </c>
      <c r="W78" s="31">
        <v>38</v>
      </c>
      <c r="X78" s="54">
        <f>H26</f>
        <v>25142.400000000001</v>
      </c>
      <c r="Y78" s="54"/>
      <c r="Z78" s="54">
        <f>X78*W78</f>
        <v>955411.20000000007</v>
      </c>
      <c r="AA78" s="54"/>
      <c r="AC78" s="19" t="s">
        <v>76</v>
      </c>
      <c r="AD78" s="31">
        <v>38</v>
      </c>
      <c r="AE78" s="54">
        <f>H33</f>
        <v>6255.6</v>
      </c>
      <c r="AF78" s="54"/>
      <c r="AG78" s="54">
        <f>AE78*AD78</f>
        <v>237712.80000000002</v>
      </c>
      <c r="AH78" s="54"/>
    </row>
    <row r="79" spans="1:35" x14ac:dyDescent="0.3">
      <c r="A79" s="19" t="s">
        <v>52</v>
      </c>
      <c r="B79" s="31">
        <v>1</v>
      </c>
      <c r="C79" s="54">
        <f>H38</f>
        <v>12605.76</v>
      </c>
      <c r="D79" s="54"/>
      <c r="E79" s="54">
        <f t="shared" ref="E79:E82" si="67">C79*B79</f>
        <v>12605.76</v>
      </c>
      <c r="F79" s="54"/>
      <c r="H79" s="19" t="s">
        <v>52</v>
      </c>
      <c r="I79" s="31">
        <v>1</v>
      </c>
      <c r="J79" s="54">
        <f>H38</f>
        <v>12605.76</v>
      </c>
      <c r="K79" s="54"/>
      <c r="L79" s="54">
        <f t="shared" ref="L79:L82" si="68">J79*I79</f>
        <v>12605.76</v>
      </c>
      <c r="M79" s="54"/>
      <c r="O79" s="19" t="s">
        <v>52</v>
      </c>
      <c r="P79" s="31">
        <v>1</v>
      </c>
      <c r="Q79" s="54">
        <f>H38</f>
        <v>12605.76</v>
      </c>
      <c r="R79" s="54"/>
      <c r="S79" s="54">
        <f t="shared" ref="S79:S82" si="69">Q79*P79</f>
        <v>12605.76</v>
      </c>
      <c r="T79" s="54"/>
      <c r="V79" s="19" t="s">
        <v>52</v>
      </c>
      <c r="W79" s="31">
        <v>1</v>
      </c>
      <c r="X79" s="54">
        <f>H38</f>
        <v>12605.76</v>
      </c>
      <c r="Y79" s="54"/>
      <c r="Z79" s="54">
        <f t="shared" ref="Z79:Z82" si="70">X79*W79</f>
        <v>12605.76</v>
      </c>
      <c r="AA79" s="54"/>
      <c r="AC79" s="19" t="s">
        <v>77</v>
      </c>
      <c r="AD79" s="31">
        <v>1</v>
      </c>
      <c r="AE79" s="54">
        <f>H37</f>
        <v>8403.84</v>
      </c>
      <c r="AF79" s="54"/>
      <c r="AG79" s="54">
        <f t="shared" ref="AG79:AG82" si="71">AE79*AD79</f>
        <v>8403.84</v>
      </c>
      <c r="AH79" s="54"/>
    </row>
    <row r="80" spans="1:35" x14ac:dyDescent="0.3">
      <c r="A80" s="19" t="s">
        <v>53</v>
      </c>
      <c r="B80" s="31">
        <v>2</v>
      </c>
      <c r="C80" s="54">
        <f>H39</f>
        <v>14472</v>
      </c>
      <c r="D80" s="54"/>
      <c r="E80" s="54">
        <f t="shared" si="67"/>
        <v>28944</v>
      </c>
      <c r="F80" s="54"/>
      <c r="H80" s="19" t="s">
        <v>53</v>
      </c>
      <c r="I80" s="31">
        <v>2</v>
      </c>
      <c r="J80" s="54">
        <f>H39</f>
        <v>14472</v>
      </c>
      <c r="K80" s="54"/>
      <c r="L80" s="54">
        <f t="shared" si="68"/>
        <v>28944</v>
      </c>
      <c r="M80" s="54"/>
      <c r="O80" s="19" t="s">
        <v>53</v>
      </c>
      <c r="P80" s="31">
        <v>2</v>
      </c>
      <c r="Q80" s="54">
        <f>H39</f>
        <v>14472</v>
      </c>
      <c r="R80" s="54"/>
      <c r="S80" s="54">
        <f t="shared" si="69"/>
        <v>28944</v>
      </c>
      <c r="T80" s="54"/>
      <c r="V80" s="19" t="s">
        <v>53</v>
      </c>
      <c r="W80" s="31">
        <v>2</v>
      </c>
      <c r="X80" s="54">
        <f>H39</f>
        <v>14472</v>
      </c>
      <c r="Y80" s="54"/>
      <c r="Z80" s="54">
        <f t="shared" si="70"/>
        <v>28944</v>
      </c>
      <c r="AA80" s="54"/>
      <c r="AC80" s="19" t="s">
        <v>53</v>
      </c>
      <c r="AD80" s="31">
        <v>2</v>
      </c>
      <c r="AE80" s="54">
        <f>AI49</f>
        <v>0</v>
      </c>
      <c r="AF80" s="54"/>
      <c r="AG80" s="54">
        <f t="shared" si="71"/>
        <v>0</v>
      </c>
      <c r="AH80" s="54"/>
    </row>
    <row r="81" spans="1:35" x14ac:dyDescent="0.3">
      <c r="A81" s="19" t="s">
        <v>54</v>
      </c>
      <c r="B81" s="31">
        <v>10</v>
      </c>
      <c r="C81" s="54">
        <f>H43</f>
        <v>6510</v>
      </c>
      <c r="D81" s="54"/>
      <c r="E81" s="54">
        <f t="shared" si="67"/>
        <v>65100</v>
      </c>
      <c r="F81" s="54"/>
      <c r="H81" s="19" t="s">
        <v>54</v>
      </c>
      <c r="I81" s="31">
        <v>10</v>
      </c>
      <c r="J81" s="54">
        <f>H43</f>
        <v>6510</v>
      </c>
      <c r="K81" s="54"/>
      <c r="L81" s="54">
        <f t="shared" si="68"/>
        <v>65100</v>
      </c>
      <c r="M81" s="54"/>
      <c r="O81" s="19" t="s">
        <v>54</v>
      </c>
      <c r="P81" s="31">
        <v>10</v>
      </c>
      <c r="Q81" s="54">
        <f>H43</f>
        <v>6510</v>
      </c>
      <c r="R81" s="54"/>
      <c r="S81" s="54">
        <f t="shared" si="69"/>
        <v>65100</v>
      </c>
      <c r="T81" s="54"/>
      <c r="V81" s="19" t="s">
        <v>54</v>
      </c>
      <c r="W81" s="31">
        <v>10</v>
      </c>
      <c r="X81" s="54">
        <f>H43</f>
        <v>6510</v>
      </c>
      <c r="Y81" s="54"/>
      <c r="Z81" s="54">
        <f t="shared" si="70"/>
        <v>65100</v>
      </c>
      <c r="AA81" s="54"/>
      <c r="AC81" s="19" t="s">
        <v>54</v>
      </c>
      <c r="AD81" s="31">
        <v>10</v>
      </c>
      <c r="AE81" s="54">
        <f>H43</f>
        <v>6510</v>
      </c>
      <c r="AF81" s="54"/>
      <c r="AG81" s="54">
        <f t="shared" si="71"/>
        <v>65100</v>
      </c>
      <c r="AH81" s="54"/>
    </row>
    <row r="82" spans="1:35" x14ac:dyDescent="0.3">
      <c r="A82" s="19" t="s">
        <v>55</v>
      </c>
      <c r="B82" s="31">
        <v>10</v>
      </c>
      <c r="C82" s="54">
        <f>H48</f>
        <v>7100</v>
      </c>
      <c r="D82" s="54"/>
      <c r="E82" s="54">
        <f t="shared" si="67"/>
        <v>71000</v>
      </c>
      <c r="F82" s="54"/>
      <c r="H82" s="19" t="s">
        <v>55</v>
      </c>
      <c r="I82" s="31">
        <v>10</v>
      </c>
      <c r="J82" s="54">
        <f>H48</f>
        <v>7100</v>
      </c>
      <c r="K82" s="54"/>
      <c r="L82" s="54">
        <f t="shared" si="68"/>
        <v>71000</v>
      </c>
      <c r="M82" s="54"/>
      <c r="O82" s="19" t="s">
        <v>55</v>
      </c>
      <c r="P82" s="31">
        <v>10</v>
      </c>
      <c r="Q82" s="54">
        <f>H48</f>
        <v>7100</v>
      </c>
      <c r="R82" s="54"/>
      <c r="S82" s="54">
        <f t="shared" si="69"/>
        <v>71000</v>
      </c>
      <c r="T82" s="54"/>
      <c r="V82" s="19" t="s">
        <v>55</v>
      </c>
      <c r="W82" s="31">
        <v>10</v>
      </c>
      <c r="X82" s="54">
        <f>H48</f>
        <v>7100</v>
      </c>
      <c r="Y82" s="54"/>
      <c r="Z82" s="54">
        <f t="shared" si="70"/>
        <v>71000</v>
      </c>
      <c r="AA82" s="54"/>
      <c r="AC82" s="19" t="s">
        <v>55</v>
      </c>
      <c r="AD82" s="31">
        <v>10</v>
      </c>
      <c r="AE82" s="54">
        <f>H48</f>
        <v>7100</v>
      </c>
      <c r="AF82" s="54"/>
      <c r="AG82" s="54">
        <f t="shared" si="71"/>
        <v>71000</v>
      </c>
      <c r="AH82" s="54"/>
    </row>
    <row r="83" spans="1:35" x14ac:dyDescent="0.3">
      <c r="A83" s="59" t="s">
        <v>56</v>
      </c>
      <c r="B83" s="60"/>
      <c r="C83" s="60"/>
      <c r="D83" s="61"/>
      <c r="E83" s="54">
        <f>SUM(E78:F82)</f>
        <v>549198.56000000006</v>
      </c>
      <c r="F83" s="54"/>
      <c r="H83" s="59" t="s">
        <v>56</v>
      </c>
      <c r="I83" s="60"/>
      <c r="J83" s="60"/>
      <c r="K83" s="61"/>
      <c r="L83" s="54">
        <f>SUM(L78:M82)</f>
        <v>556542.56000000006</v>
      </c>
      <c r="M83" s="54"/>
      <c r="O83" s="59" t="s">
        <v>56</v>
      </c>
      <c r="P83" s="60"/>
      <c r="Q83" s="60"/>
      <c r="R83" s="61"/>
      <c r="S83" s="54">
        <f>SUM(S78:T82)</f>
        <v>604465.76</v>
      </c>
      <c r="T83" s="54"/>
      <c r="V83" s="59" t="s">
        <v>56</v>
      </c>
      <c r="W83" s="60"/>
      <c r="X83" s="60"/>
      <c r="Y83" s="61"/>
      <c r="Z83" s="54">
        <f>SUM(Z78:AA82)</f>
        <v>1133060.96</v>
      </c>
      <c r="AA83" s="54"/>
      <c r="AC83" s="59" t="s">
        <v>56</v>
      </c>
      <c r="AD83" s="60"/>
      <c r="AE83" s="60"/>
      <c r="AF83" s="61"/>
      <c r="AG83" s="54">
        <f>SUM(AG78:AH82)</f>
        <v>382216.64</v>
      </c>
      <c r="AH83" s="54"/>
    </row>
    <row r="84" spans="1:35" x14ac:dyDescent="0.3">
      <c r="A84" s="55" t="s">
        <v>57</v>
      </c>
      <c r="B84" s="56"/>
      <c r="C84" s="56"/>
      <c r="D84" s="57"/>
      <c r="E84" s="58">
        <f>E83/10</f>
        <v>54919.856000000007</v>
      </c>
      <c r="F84" s="58"/>
      <c r="G84" s="24">
        <f>E84</f>
        <v>54919.856000000007</v>
      </c>
      <c r="H84" s="55" t="s">
        <v>57</v>
      </c>
      <c r="I84" s="56"/>
      <c r="J84" s="56"/>
      <c r="K84" s="57"/>
      <c r="L84" s="58">
        <f>L83/10</f>
        <v>55654.256000000008</v>
      </c>
      <c r="M84" s="58"/>
      <c r="N84" s="24">
        <f>L84</f>
        <v>55654.256000000008</v>
      </c>
      <c r="O84" s="55" t="s">
        <v>57</v>
      </c>
      <c r="P84" s="56"/>
      <c r="Q84" s="56"/>
      <c r="R84" s="57"/>
      <c r="S84" s="58">
        <f>S83/10</f>
        <v>60446.576000000001</v>
      </c>
      <c r="T84" s="58"/>
      <c r="U84" s="24">
        <f>S84</f>
        <v>60446.576000000001</v>
      </c>
      <c r="V84" s="55" t="s">
        <v>57</v>
      </c>
      <c r="W84" s="56"/>
      <c r="X84" s="56"/>
      <c r="Y84" s="57"/>
      <c r="Z84" s="58">
        <f>Z83/10</f>
        <v>113306.09599999999</v>
      </c>
      <c r="AA84" s="58"/>
      <c r="AB84" s="24">
        <f>Z84</f>
        <v>113306.09599999999</v>
      </c>
      <c r="AC84" s="55" t="s">
        <v>57</v>
      </c>
      <c r="AD84" s="56"/>
      <c r="AE84" s="56"/>
      <c r="AF84" s="57"/>
      <c r="AG84" s="58">
        <f>AG83/10</f>
        <v>38221.664000000004</v>
      </c>
      <c r="AH84" s="58"/>
      <c r="AI84" s="24">
        <f>AG84</f>
        <v>38221.664000000004</v>
      </c>
    </row>
    <row r="85" spans="1:35" x14ac:dyDescent="0.3">
      <c r="A85" s="34"/>
      <c r="B85" s="34"/>
      <c r="C85" s="34"/>
      <c r="D85" s="34"/>
      <c r="E85" s="35"/>
      <c r="F85" s="35"/>
      <c r="G85" s="24"/>
      <c r="H85" s="34"/>
      <c r="I85" s="34"/>
      <c r="J85" s="34"/>
      <c r="K85" s="34"/>
      <c r="L85" s="35"/>
      <c r="M85" s="35"/>
      <c r="N85" s="24"/>
      <c r="O85" s="34"/>
      <c r="P85" s="34"/>
      <c r="Q85" s="34"/>
      <c r="R85" s="34"/>
      <c r="S85" s="35"/>
      <c r="T85" s="35"/>
      <c r="U85" s="24"/>
      <c r="V85" s="34"/>
      <c r="W85" s="34"/>
      <c r="X85" s="34"/>
      <c r="Y85" s="34"/>
      <c r="Z85" s="35"/>
      <c r="AA85" s="35"/>
      <c r="AB85" s="24"/>
      <c r="AC85" s="34"/>
      <c r="AD85" s="34"/>
      <c r="AE85" s="34"/>
      <c r="AF85" s="34"/>
      <c r="AG85" s="35"/>
      <c r="AH85" s="35"/>
      <c r="AI85" s="24"/>
    </row>
    <row r="86" spans="1:35" s="21" customFormat="1" x14ac:dyDescent="0.3">
      <c r="A86" s="36"/>
      <c r="B86" s="36"/>
      <c r="C86" s="36"/>
      <c r="D86" s="36"/>
      <c r="E86" s="37"/>
      <c r="F86" s="37"/>
      <c r="G86" s="38"/>
      <c r="H86" s="36"/>
      <c r="I86" s="36"/>
      <c r="J86" s="36"/>
      <c r="K86" s="36"/>
      <c r="L86" s="37"/>
      <c r="M86" s="37"/>
      <c r="N86" s="38"/>
      <c r="O86" s="36"/>
      <c r="P86" s="36"/>
      <c r="Q86" s="36"/>
      <c r="R86" s="36"/>
      <c r="S86" s="37"/>
      <c r="T86" s="37"/>
      <c r="U86" s="38"/>
      <c r="V86" s="36"/>
      <c r="W86" s="36"/>
      <c r="X86" s="36"/>
      <c r="Y86" s="36"/>
      <c r="Z86" s="37"/>
      <c r="AA86" s="37"/>
      <c r="AB86" s="38"/>
      <c r="AC86" s="36"/>
      <c r="AD86" s="36"/>
      <c r="AE86" s="36"/>
      <c r="AF86" s="36"/>
      <c r="AG86" s="37"/>
      <c r="AH86" s="37"/>
      <c r="AI86" s="38"/>
    </row>
    <row r="87" spans="1:35" x14ac:dyDescent="0.3">
      <c r="A87" s="63" t="s">
        <v>59</v>
      </c>
      <c r="B87" s="63"/>
      <c r="C87" s="63"/>
      <c r="D87" s="63"/>
      <c r="E87" s="63"/>
      <c r="F87" s="63"/>
      <c r="H87" s="63" t="s">
        <v>63</v>
      </c>
      <c r="I87" s="63"/>
      <c r="J87" s="63"/>
      <c r="K87" s="63"/>
      <c r="L87" s="63"/>
      <c r="M87" s="63"/>
      <c r="O87" s="63" t="s">
        <v>65</v>
      </c>
      <c r="P87" s="63"/>
      <c r="Q87" s="63"/>
      <c r="R87" s="63"/>
      <c r="S87" s="63"/>
      <c r="T87" s="63"/>
      <c r="V87" s="63" t="s">
        <v>66</v>
      </c>
      <c r="W87" s="63"/>
      <c r="X87" s="63"/>
      <c r="Y87" s="63"/>
      <c r="Z87" s="63"/>
      <c r="AA87" s="63"/>
      <c r="AC87" s="63" t="s">
        <v>68</v>
      </c>
      <c r="AD87" s="63"/>
      <c r="AE87" s="63"/>
      <c r="AF87" s="63"/>
      <c r="AG87" s="63"/>
      <c r="AH87" s="63"/>
    </row>
    <row r="88" spans="1:35" x14ac:dyDescent="0.3">
      <c r="A88" s="22" t="s">
        <v>49</v>
      </c>
      <c r="B88" s="22" t="s">
        <v>2</v>
      </c>
      <c r="C88" s="62" t="s">
        <v>3</v>
      </c>
      <c r="D88" s="62"/>
      <c r="E88" s="62" t="s">
        <v>50</v>
      </c>
      <c r="F88" s="62"/>
      <c r="H88" s="22" t="s">
        <v>49</v>
      </c>
      <c r="I88" s="22" t="s">
        <v>2</v>
      </c>
      <c r="J88" s="62" t="s">
        <v>3</v>
      </c>
      <c r="K88" s="62"/>
      <c r="L88" s="62" t="s">
        <v>50</v>
      </c>
      <c r="M88" s="62"/>
      <c r="O88" s="22" t="s">
        <v>49</v>
      </c>
      <c r="P88" s="22" t="s">
        <v>2</v>
      </c>
      <c r="Q88" s="62" t="s">
        <v>3</v>
      </c>
      <c r="R88" s="62"/>
      <c r="S88" s="62" t="s">
        <v>50</v>
      </c>
      <c r="T88" s="62"/>
      <c r="V88" s="22" t="s">
        <v>49</v>
      </c>
      <c r="W88" s="22" t="s">
        <v>2</v>
      </c>
      <c r="X88" s="62" t="s">
        <v>3</v>
      </c>
      <c r="Y88" s="62"/>
      <c r="Z88" s="62" t="s">
        <v>50</v>
      </c>
      <c r="AA88" s="62"/>
      <c r="AC88" s="22" t="s">
        <v>49</v>
      </c>
      <c r="AD88" s="22" t="s">
        <v>2</v>
      </c>
      <c r="AE88" s="62" t="s">
        <v>3</v>
      </c>
      <c r="AF88" s="62"/>
      <c r="AG88" s="62" t="s">
        <v>50</v>
      </c>
      <c r="AH88" s="62"/>
    </row>
    <row r="89" spans="1:35" x14ac:dyDescent="0.3">
      <c r="A89" s="19" t="s">
        <v>71</v>
      </c>
      <c r="B89" s="15">
        <v>38</v>
      </c>
      <c r="C89" s="54">
        <f>H7</f>
        <v>9777.6</v>
      </c>
      <c r="D89" s="54"/>
      <c r="E89" s="54">
        <f>C89*B89</f>
        <v>371548.8</v>
      </c>
      <c r="F89" s="54"/>
      <c r="H89" s="19" t="s">
        <v>72</v>
      </c>
      <c r="I89" s="15">
        <v>40</v>
      </c>
      <c r="J89" s="54">
        <f>H14</f>
        <v>9472.32</v>
      </c>
      <c r="K89" s="54"/>
      <c r="L89" s="54">
        <f>J89*I89</f>
        <v>378892.79999999999</v>
      </c>
      <c r="M89" s="54"/>
      <c r="O89" s="19" t="s">
        <v>73</v>
      </c>
      <c r="P89" s="15">
        <v>38</v>
      </c>
      <c r="Q89" s="54">
        <f>H21</f>
        <v>11232</v>
      </c>
      <c r="R89" s="54"/>
      <c r="S89" s="54">
        <f>Q89*P89</f>
        <v>426816</v>
      </c>
      <c r="T89" s="54"/>
      <c r="V89" s="19" t="s">
        <v>74</v>
      </c>
      <c r="W89" s="15">
        <v>38</v>
      </c>
      <c r="X89" s="54">
        <f>H26</f>
        <v>25142.400000000001</v>
      </c>
      <c r="Y89" s="54"/>
      <c r="Z89" s="54">
        <f>X89*W89</f>
        <v>955411.20000000007</v>
      </c>
      <c r="AA89" s="54"/>
      <c r="AC89" s="19" t="s">
        <v>76</v>
      </c>
      <c r="AD89" s="15">
        <v>38</v>
      </c>
      <c r="AE89" s="54">
        <f>H33</f>
        <v>6255.6</v>
      </c>
      <c r="AF89" s="54"/>
      <c r="AG89" s="54">
        <f>AE89*AD89</f>
        <v>237712.80000000002</v>
      </c>
      <c r="AH89" s="54"/>
    </row>
    <row r="90" spans="1:35" x14ac:dyDescent="0.3">
      <c r="A90" s="19" t="s">
        <v>52</v>
      </c>
      <c r="B90" s="15">
        <v>1</v>
      </c>
      <c r="C90" s="54">
        <f>G38</f>
        <v>12605.76</v>
      </c>
      <c r="D90" s="54"/>
      <c r="E90" s="54">
        <f t="shared" ref="E90:E93" si="72">C90*B90</f>
        <v>12605.76</v>
      </c>
      <c r="F90" s="54"/>
      <c r="H90" s="19" t="s">
        <v>52</v>
      </c>
      <c r="I90" s="15">
        <v>1</v>
      </c>
      <c r="J90" s="54">
        <f>H38</f>
        <v>12605.76</v>
      </c>
      <c r="K90" s="54"/>
      <c r="L90" s="54">
        <f t="shared" ref="L90:L93" si="73">J90*I90</f>
        <v>12605.76</v>
      </c>
      <c r="M90" s="54"/>
      <c r="O90" s="19" t="s">
        <v>52</v>
      </c>
      <c r="P90" s="15">
        <v>1</v>
      </c>
      <c r="Q90" s="54">
        <f>H38</f>
        <v>12605.76</v>
      </c>
      <c r="R90" s="54"/>
      <c r="S90" s="54">
        <f t="shared" ref="S90:S93" si="74">Q90*P90</f>
        <v>12605.76</v>
      </c>
      <c r="T90" s="54"/>
      <c r="V90" s="19" t="s">
        <v>52</v>
      </c>
      <c r="W90" s="15">
        <v>1</v>
      </c>
      <c r="X90" s="54">
        <f>H38</f>
        <v>12605.76</v>
      </c>
      <c r="Y90" s="54"/>
      <c r="Z90" s="54">
        <f t="shared" ref="Z90:Z93" si="75">X90*W90</f>
        <v>12605.76</v>
      </c>
      <c r="AA90" s="54"/>
      <c r="AC90" s="19" t="s">
        <v>77</v>
      </c>
      <c r="AD90" s="15">
        <v>1</v>
      </c>
      <c r="AE90" s="54">
        <f>H37</f>
        <v>8403.84</v>
      </c>
      <c r="AF90" s="54"/>
      <c r="AG90" s="54">
        <f t="shared" ref="AG90:AG93" si="76">AE90*AD90</f>
        <v>8403.84</v>
      </c>
      <c r="AH90" s="54"/>
    </row>
    <row r="91" spans="1:35" x14ac:dyDescent="0.3">
      <c r="A91" s="19" t="s">
        <v>53</v>
      </c>
      <c r="B91" s="15">
        <v>2</v>
      </c>
      <c r="C91" s="54">
        <f>G39</f>
        <v>14472</v>
      </c>
      <c r="D91" s="54"/>
      <c r="E91" s="54">
        <f t="shared" si="72"/>
        <v>28944</v>
      </c>
      <c r="F91" s="54"/>
      <c r="H91" s="19" t="s">
        <v>53</v>
      </c>
      <c r="I91" s="15">
        <v>2</v>
      </c>
      <c r="J91" s="54">
        <f>H39</f>
        <v>14472</v>
      </c>
      <c r="K91" s="54"/>
      <c r="L91" s="54">
        <f t="shared" si="73"/>
        <v>28944</v>
      </c>
      <c r="M91" s="54"/>
      <c r="O91" s="19" t="s">
        <v>53</v>
      </c>
      <c r="P91" s="15">
        <v>2</v>
      </c>
      <c r="Q91" s="54">
        <f>H39</f>
        <v>14472</v>
      </c>
      <c r="R91" s="54"/>
      <c r="S91" s="54">
        <f t="shared" si="74"/>
        <v>28944</v>
      </c>
      <c r="T91" s="54"/>
      <c r="V91" s="19" t="s">
        <v>53</v>
      </c>
      <c r="W91" s="15">
        <v>2</v>
      </c>
      <c r="X91" s="54">
        <f>H39</f>
        <v>14472</v>
      </c>
      <c r="Y91" s="54"/>
      <c r="Z91" s="54">
        <f t="shared" si="75"/>
        <v>28944</v>
      </c>
      <c r="AA91" s="54"/>
      <c r="AC91" s="19" t="s">
        <v>53</v>
      </c>
      <c r="AD91" s="15">
        <v>2</v>
      </c>
      <c r="AE91" s="54">
        <f>AI39</f>
        <v>0</v>
      </c>
      <c r="AF91" s="54"/>
      <c r="AG91" s="54">
        <f t="shared" si="76"/>
        <v>0</v>
      </c>
      <c r="AH91" s="54"/>
    </row>
    <row r="92" spans="1:35" x14ac:dyDescent="0.3">
      <c r="A92" s="19" t="s">
        <v>60</v>
      </c>
      <c r="B92" s="15">
        <v>10</v>
      </c>
      <c r="C92" s="54">
        <f>G44</f>
        <v>8673</v>
      </c>
      <c r="D92" s="54"/>
      <c r="E92" s="54">
        <f t="shared" si="72"/>
        <v>86730</v>
      </c>
      <c r="F92" s="54"/>
      <c r="H92" s="19" t="s">
        <v>60</v>
      </c>
      <c r="I92" s="15">
        <v>10</v>
      </c>
      <c r="J92" s="54">
        <f>H44</f>
        <v>8673</v>
      </c>
      <c r="K92" s="54"/>
      <c r="L92" s="54">
        <f t="shared" si="73"/>
        <v>86730</v>
      </c>
      <c r="M92" s="54"/>
      <c r="O92" s="19" t="s">
        <v>60</v>
      </c>
      <c r="P92" s="15">
        <v>10</v>
      </c>
      <c r="Q92" s="54">
        <f>H44</f>
        <v>8673</v>
      </c>
      <c r="R92" s="54"/>
      <c r="S92" s="54">
        <f t="shared" si="74"/>
        <v>86730</v>
      </c>
      <c r="T92" s="54"/>
      <c r="V92" s="19" t="s">
        <v>60</v>
      </c>
      <c r="W92" s="15">
        <v>10</v>
      </c>
      <c r="X92" s="54">
        <f>H44</f>
        <v>8673</v>
      </c>
      <c r="Y92" s="54"/>
      <c r="Z92" s="54">
        <f t="shared" si="75"/>
        <v>86730</v>
      </c>
      <c r="AA92" s="54"/>
      <c r="AC92" s="19" t="s">
        <v>60</v>
      </c>
      <c r="AD92" s="15">
        <v>10</v>
      </c>
      <c r="AE92" s="54">
        <f>H44</f>
        <v>8673</v>
      </c>
      <c r="AF92" s="54"/>
      <c r="AG92" s="54">
        <f t="shared" si="76"/>
        <v>86730</v>
      </c>
      <c r="AH92" s="54"/>
    </row>
    <row r="93" spans="1:35" x14ac:dyDescent="0.3">
      <c r="A93" s="19" t="s">
        <v>61</v>
      </c>
      <c r="B93" s="15">
        <v>10</v>
      </c>
      <c r="C93" s="54">
        <f>G49</f>
        <v>13388</v>
      </c>
      <c r="D93" s="54"/>
      <c r="E93" s="54">
        <f t="shared" si="72"/>
        <v>133880</v>
      </c>
      <c r="F93" s="54"/>
      <c r="H93" s="19" t="s">
        <v>61</v>
      </c>
      <c r="I93" s="15">
        <v>10</v>
      </c>
      <c r="J93" s="54">
        <f>H49</f>
        <v>13388</v>
      </c>
      <c r="K93" s="54"/>
      <c r="L93" s="54">
        <f t="shared" si="73"/>
        <v>133880</v>
      </c>
      <c r="M93" s="54"/>
      <c r="O93" s="19" t="s">
        <v>61</v>
      </c>
      <c r="P93" s="15">
        <v>10</v>
      </c>
      <c r="Q93" s="54">
        <f>H49</f>
        <v>13388</v>
      </c>
      <c r="R93" s="54"/>
      <c r="S93" s="54">
        <f t="shared" si="74"/>
        <v>133880</v>
      </c>
      <c r="T93" s="54"/>
      <c r="V93" s="19" t="s">
        <v>61</v>
      </c>
      <c r="W93" s="15">
        <v>10</v>
      </c>
      <c r="X93" s="54">
        <f>H49</f>
        <v>13388</v>
      </c>
      <c r="Y93" s="54"/>
      <c r="Z93" s="54">
        <f t="shared" si="75"/>
        <v>133880</v>
      </c>
      <c r="AA93" s="54"/>
      <c r="AC93" s="19" t="s">
        <v>61</v>
      </c>
      <c r="AD93" s="15">
        <v>10</v>
      </c>
      <c r="AE93" s="54">
        <f>H49</f>
        <v>13388</v>
      </c>
      <c r="AF93" s="54"/>
      <c r="AG93" s="54">
        <f t="shared" si="76"/>
        <v>133880</v>
      </c>
      <c r="AH93" s="54"/>
    </row>
    <row r="94" spans="1:35" x14ac:dyDescent="0.3">
      <c r="A94" s="59" t="s">
        <v>56</v>
      </c>
      <c r="B94" s="60"/>
      <c r="C94" s="60"/>
      <c r="D94" s="61"/>
      <c r="E94" s="54">
        <f>SUM(E89:F93)</f>
        <v>633708.56000000006</v>
      </c>
      <c r="F94" s="54"/>
      <c r="H94" s="59" t="s">
        <v>56</v>
      </c>
      <c r="I94" s="60"/>
      <c r="J94" s="60"/>
      <c r="K94" s="61"/>
      <c r="L94" s="54">
        <f>SUM(L89:M93)</f>
        <v>641052.56000000006</v>
      </c>
      <c r="M94" s="54"/>
      <c r="O94" s="59" t="s">
        <v>56</v>
      </c>
      <c r="P94" s="60"/>
      <c r="Q94" s="60"/>
      <c r="R94" s="61"/>
      <c r="S94" s="54">
        <f>SUM(S89:T93)</f>
        <v>688975.76</v>
      </c>
      <c r="T94" s="54"/>
      <c r="V94" s="59" t="s">
        <v>56</v>
      </c>
      <c r="W94" s="60"/>
      <c r="X94" s="60"/>
      <c r="Y94" s="61"/>
      <c r="Z94" s="54">
        <f>SUM(Z89:AA93)</f>
        <v>1217570.96</v>
      </c>
      <c r="AA94" s="54"/>
      <c r="AC94" s="59" t="s">
        <v>56</v>
      </c>
      <c r="AD94" s="60"/>
      <c r="AE94" s="60"/>
      <c r="AF94" s="61"/>
      <c r="AG94" s="54">
        <f>SUM(AG89:AH93)</f>
        <v>466726.64</v>
      </c>
      <c r="AH94" s="54"/>
    </row>
    <row r="95" spans="1:35" x14ac:dyDescent="0.3">
      <c r="A95" s="55" t="s">
        <v>57</v>
      </c>
      <c r="B95" s="56"/>
      <c r="C95" s="56"/>
      <c r="D95" s="57"/>
      <c r="E95" s="58">
        <f>E94/10</f>
        <v>63370.856000000007</v>
      </c>
      <c r="F95" s="58"/>
      <c r="G95" s="24">
        <f>E95</f>
        <v>63370.856000000007</v>
      </c>
      <c r="H95" s="55" t="s">
        <v>57</v>
      </c>
      <c r="I95" s="56"/>
      <c r="J95" s="56"/>
      <c r="K95" s="57"/>
      <c r="L95" s="58">
        <f>L94/10</f>
        <v>64105.256000000008</v>
      </c>
      <c r="M95" s="58"/>
      <c r="N95" s="24">
        <f>L95</f>
        <v>64105.256000000008</v>
      </c>
      <c r="O95" s="55" t="s">
        <v>57</v>
      </c>
      <c r="P95" s="56"/>
      <c r="Q95" s="56"/>
      <c r="R95" s="57"/>
      <c r="S95" s="58">
        <f>S94/10</f>
        <v>68897.576000000001</v>
      </c>
      <c r="T95" s="58"/>
      <c r="U95" s="24">
        <f>S95</f>
        <v>68897.576000000001</v>
      </c>
      <c r="V95" s="55" t="s">
        <v>57</v>
      </c>
      <c r="W95" s="56"/>
      <c r="X95" s="56"/>
      <c r="Y95" s="57"/>
      <c r="Z95" s="58">
        <f>Z94/10</f>
        <v>121757.09599999999</v>
      </c>
      <c r="AA95" s="58"/>
      <c r="AB95" s="24">
        <f>Z95</f>
        <v>121757.09599999999</v>
      </c>
      <c r="AC95" s="55" t="s">
        <v>57</v>
      </c>
      <c r="AD95" s="56"/>
      <c r="AE95" s="56"/>
      <c r="AF95" s="57"/>
      <c r="AG95" s="58">
        <f>AG94/10</f>
        <v>46672.664000000004</v>
      </c>
      <c r="AH95" s="58"/>
      <c r="AI95" s="24">
        <f>AG95</f>
        <v>46672.664000000004</v>
      </c>
    </row>
    <row r="99" spans="1:27" ht="21" x14ac:dyDescent="0.3">
      <c r="A99" s="64" t="s">
        <v>19</v>
      </c>
      <c r="B99" s="65"/>
      <c r="C99" s="65"/>
      <c r="D99" s="65"/>
      <c r="E99" s="65"/>
      <c r="F99" s="65"/>
      <c r="G99" s="65"/>
      <c r="H99" s="66"/>
      <c r="I99" s="67" t="s">
        <v>5</v>
      </c>
      <c r="J99" s="68"/>
      <c r="K99" s="68"/>
      <c r="L99" s="68"/>
      <c r="M99" s="68" t="s">
        <v>12</v>
      </c>
      <c r="N99" s="68"/>
      <c r="O99" s="68"/>
      <c r="P99" s="68" t="s">
        <v>20</v>
      </c>
      <c r="Q99" s="68"/>
      <c r="R99" s="68"/>
      <c r="S99" s="68" t="s">
        <v>11</v>
      </c>
      <c r="T99" s="68"/>
      <c r="U99" s="68"/>
      <c r="V99" s="68" t="s">
        <v>8</v>
      </c>
      <c r="W99" s="68"/>
      <c r="X99" s="68"/>
      <c r="Y99" s="68" t="s">
        <v>21</v>
      </c>
      <c r="Z99" s="68"/>
      <c r="AA99" s="68"/>
    </row>
    <row r="100" spans="1:27" x14ac:dyDescent="0.3">
      <c r="A100" s="15" t="s">
        <v>22</v>
      </c>
      <c r="B100" s="68" t="s">
        <v>0</v>
      </c>
      <c r="C100" s="68"/>
      <c r="D100" s="68"/>
      <c r="E100" s="15" t="s">
        <v>1</v>
      </c>
      <c r="F100" s="15" t="s">
        <v>2</v>
      </c>
      <c r="G100" s="15" t="s">
        <v>3</v>
      </c>
      <c r="H100" s="15" t="s">
        <v>4</v>
      </c>
      <c r="I100" s="2" t="s">
        <v>6</v>
      </c>
      <c r="J100" s="12" t="s">
        <v>7</v>
      </c>
      <c r="K100" s="2" t="s">
        <v>3</v>
      </c>
      <c r="L100" s="2" t="s">
        <v>4</v>
      </c>
      <c r="M100" s="4" t="s">
        <v>2</v>
      </c>
      <c r="N100" s="4" t="s">
        <v>3</v>
      </c>
      <c r="O100" s="4" t="s">
        <v>4</v>
      </c>
      <c r="P100" s="6" t="s">
        <v>2</v>
      </c>
      <c r="Q100" s="6" t="s">
        <v>3</v>
      </c>
      <c r="R100" s="6" t="s">
        <v>4</v>
      </c>
      <c r="S100" s="8" t="s">
        <v>2</v>
      </c>
      <c r="T100" s="8" t="s">
        <v>3</v>
      </c>
      <c r="U100" s="8" t="s">
        <v>4</v>
      </c>
      <c r="V100" s="4" t="s">
        <v>2</v>
      </c>
      <c r="W100" s="4" t="s">
        <v>3</v>
      </c>
      <c r="X100" s="4" t="s">
        <v>4</v>
      </c>
      <c r="Y100" s="6" t="s">
        <v>2</v>
      </c>
      <c r="Z100" s="6" t="s">
        <v>3</v>
      </c>
      <c r="AA100" s="6" t="s">
        <v>4</v>
      </c>
    </row>
    <row r="101" spans="1:27" x14ac:dyDescent="0.3">
      <c r="A101" s="69" t="s">
        <v>23</v>
      </c>
      <c r="B101" s="69"/>
      <c r="C101" s="69"/>
      <c r="D101" s="69"/>
      <c r="E101" s="69"/>
      <c r="F101" s="69"/>
      <c r="G101" s="69"/>
      <c r="H101" s="70"/>
      <c r="I101" s="2"/>
      <c r="J101" s="12"/>
      <c r="K101" s="2"/>
      <c r="L101" s="2"/>
      <c r="M101" s="4"/>
      <c r="N101" s="4"/>
      <c r="O101" s="4"/>
      <c r="P101" s="6"/>
      <c r="Q101" s="6"/>
      <c r="R101" s="6"/>
      <c r="S101" s="8"/>
      <c r="T101" s="8"/>
      <c r="U101" s="8"/>
      <c r="V101" s="4"/>
      <c r="W101" s="4"/>
      <c r="X101" s="4"/>
      <c r="Y101" s="6"/>
      <c r="Z101" s="6"/>
      <c r="AA101" s="6"/>
    </row>
    <row r="102" spans="1:27" x14ac:dyDescent="0.3">
      <c r="A102" s="15" t="s">
        <v>24</v>
      </c>
      <c r="B102" s="15">
        <v>2375</v>
      </c>
      <c r="C102" s="15">
        <v>200</v>
      </c>
      <c r="D102" s="15">
        <v>150</v>
      </c>
      <c r="E102" s="15" t="s">
        <v>9</v>
      </c>
      <c r="F102" s="15">
        <v>1</v>
      </c>
      <c r="G102" s="1">
        <f>L102+O102+R102+U102+X102+AA102</f>
        <v>12706.25</v>
      </c>
      <c r="H102" s="14">
        <f t="shared" ref="H102:H109" si="77">G102*F102</f>
        <v>12706.25</v>
      </c>
      <c r="I102" s="10">
        <f t="shared" ref="I102:I109" si="78">B102*C102*D102/1000000000</f>
        <v>7.1249999999999994E-2</v>
      </c>
      <c r="J102" s="10">
        <f t="shared" ref="J102:J109" si="79">I102*F102</f>
        <v>7.1249999999999994E-2</v>
      </c>
      <c r="K102" s="3">
        <v>120000</v>
      </c>
      <c r="L102" s="3">
        <f>K102*I102</f>
        <v>8550</v>
      </c>
      <c r="M102" s="13">
        <f>B102*(C102+D102+D102)/1000000</f>
        <v>1.1875</v>
      </c>
      <c r="N102" s="11">
        <v>2500</v>
      </c>
      <c r="O102" s="5">
        <f>N102*M102</f>
        <v>2968.75</v>
      </c>
      <c r="P102" s="6">
        <f>B102*2/1000</f>
        <v>4.75</v>
      </c>
      <c r="Q102" s="7">
        <v>250</v>
      </c>
      <c r="R102" s="7">
        <f>Q102*P102</f>
        <v>1187.5</v>
      </c>
      <c r="S102" s="8"/>
      <c r="T102" s="9"/>
      <c r="U102" s="9">
        <f>T102*S102</f>
        <v>0</v>
      </c>
      <c r="V102" s="13"/>
      <c r="W102" s="11"/>
      <c r="X102" s="5">
        <f>W102*V102</f>
        <v>0</v>
      </c>
      <c r="Y102" s="6">
        <v>0</v>
      </c>
      <c r="Z102" s="7">
        <v>0</v>
      </c>
      <c r="AA102" s="7">
        <f>Z102*Y102</f>
        <v>0</v>
      </c>
    </row>
    <row r="103" spans="1:27" x14ac:dyDescent="0.3">
      <c r="A103" s="15" t="s">
        <v>25</v>
      </c>
      <c r="B103" s="15">
        <v>450</v>
      </c>
      <c r="C103" s="15">
        <v>125</v>
      </c>
      <c r="D103" s="15">
        <v>100</v>
      </c>
      <c r="E103" s="15" t="s">
        <v>9</v>
      </c>
      <c r="F103" s="15">
        <v>8</v>
      </c>
      <c r="G103" s="1">
        <f t="shared" ref="G103:G109" si="80">L103+O103+R103+U103+X103+AA103</f>
        <v>2261.25</v>
      </c>
      <c r="H103" s="14">
        <f t="shared" si="77"/>
        <v>18090</v>
      </c>
      <c r="I103" s="10">
        <f t="shared" si="78"/>
        <v>5.6249999999999998E-3</v>
      </c>
      <c r="J103" s="10">
        <f t="shared" si="79"/>
        <v>4.4999999999999998E-2</v>
      </c>
      <c r="K103" s="3">
        <v>120000</v>
      </c>
      <c r="L103" s="3">
        <f t="shared" ref="L103:L109" si="81">K103*I103</f>
        <v>675</v>
      </c>
      <c r="M103" s="13">
        <f>B103*(C103+D103)*2/1000000</f>
        <v>0.20250000000000001</v>
      </c>
      <c r="N103" s="11">
        <v>2500</v>
      </c>
      <c r="O103" s="5">
        <f t="shared" ref="O103:O105" si="82">N103*M103</f>
        <v>506.25000000000006</v>
      </c>
      <c r="P103" s="6">
        <f>B103*4/1000</f>
        <v>1.8</v>
      </c>
      <c r="Q103" s="7">
        <v>600</v>
      </c>
      <c r="R103" s="7">
        <f t="shared" ref="R103:R105" si="83">Q103*P103</f>
        <v>1080</v>
      </c>
      <c r="S103" s="8"/>
      <c r="T103" s="9"/>
      <c r="U103" s="9">
        <f t="shared" ref="U103:U105" si="84">T103*S103</f>
        <v>0</v>
      </c>
      <c r="V103" s="13"/>
      <c r="W103" s="11"/>
      <c r="X103" s="5">
        <f t="shared" ref="X103:X105" si="85">W103*V103</f>
        <v>0</v>
      </c>
      <c r="Y103" s="6">
        <v>0</v>
      </c>
      <c r="Z103" s="7">
        <v>0</v>
      </c>
      <c r="AA103" s="7">
        <f t="shared" ref="AA103:AA105" si="86">Z103*Y103</f>
        <v>0</v>
      </c>
    </row>
    <row r="104" spans="1:27" x14ac:dyDescent="0.3">
      <c r="A104" s="15" t="s">
        <v>26</v>
      </c>
      <c r="B104" s="15">
        <v>130</v>
      </c>
      <c r="C104" s="15">
        <v>120</v>
      </c>
      <c r="D104" s="15">
        <v>15</v>
      </c>
      <c r="E104" s="15" t="s">
        <v>9</v>
      </c>
      <c r="F104" s="15">
        <v>8</v>
      </c>
      <c r="G104" s="1">
        <f t="shared" si="80"/>
        <v>465.58</v>
      </c>
      <c r="H104" s="14">
        <f t="shared" si="77"/>
        <v>3724.64</v>
      </c>
      <c r="I104" s="10">
        <f t="shared" si="78"/>
        <v>2.34E-4</v>
      </c>
      <c r="J104" s="10">
        <f t="shared" si="79"/>
        <v>1.872E-3</v>
      </c>
      <c r="K104" s="3">
        <v>120000</v>
      </c>
      <c r="L104" s="3">
        <f t="shared" si="81"/>
        <v>28.08</v>
      </c>
      <c r="M104" s="13">
        <f>D104*(C104+B104)*2/10000</f>
        <v>0.75</v>
      </c>
      <c r="N104" s="11">
        <v>250</v>
      </c>
      <c r="O104" s="5">
        <f t="shared" si="82"/>
        <v>187.5</v>
      </c>
      <c r="P104" s="6">
        <f>(B104+C104)*2*2/1000</f>
        <v>1</v>
      </c>
      <c r="Q104" s="7">
        <v>250</v>
      </c>
      <c r="R104" s="7">
        <f t="shared" si="83"/>
        <v>250</v>
      </c>
      <c r="S104" s="8"/>
      <c r="T104" s="9"/>
      <c r="U104" s="9">
        <f t="shared" si="84"/>
        <v>0</v>
      </c>
      <c r="V104" s="13"/>
      <c r="W104" s="11"/>
      <c r="X104" s="5">
        <f t="shared" si="85"/>
        <v>0</v>
      </c>
      <c r="Y104" s="6">
        <v>0</v>
      </c>
      <c r="Z104" s="7">
        <v>0</v>
      </c>
      <c r="AA104" s="7">
        <f t="shared" si="86"/>
        <v>0</v>
      </c>
    </row>
    <row r="105" spans="1:27" x14ac:dyDescent="0.3">
      <c r="A105" s="15" t="s">
        <v>27</v>
      </c>
      <c r="B105" s="15">
        <v>250</v>
      </c>
      <c r="C105" s="15">
        <v>185</v>
      </c>
      <c r="D105" s="15">
        <v>100</v>
      </c>
      <c r="E105" s="15" t="s">
        <v>9</v>
      </c>
      <c r="F105" s="15">
        <v>8</v>
      </c>
      <c r="G105" s="1">
        <f t="shared" si="80"/>
        <v>2867.5</v>
      </c>
      <c r="H105" s="14">
        <f t="shared" si="77"/>
        <v>22940</v>
      </c>
      <c r="I105" s="10">
        <f t="shared" si="78"/>
        <v>4.6249999999999998E-3</v>
      </c>
      <c r="J105" s="10">
        <f t="shared" si="79"/>
        <v>3.6999999999999998E-2</v>
      </c>
      <c r="K105" s="3">
        <v>120000</v>
      </c>
      <c r="L105" s="3">
        <f t="shared" si="81"/>
        <v>555</v>
      </c>
      <c r="M105" s="13">
        <f>B105*C105*2/1000000</f>
        <v>9.2499999999999999E-2</v>
      </c>
      <c r="N105" s="11">
        <v>2500</v>
      </c>
      <c r="O105" s="5">
        <f t="shared" si="82"/>
        <v>231.25</v>
      </c>
      <c r="P105" s="6"/>
      <c r="Q105" s="7"/>
      <c r="R105" s="7">
        <f t="shared" si="83"/>
        <v>0</v>
      </c>
      <c r="S105" s="8"/>
      <c r="T105" s="9"/>
      <c r="U105" s="9">
        <f t="shared" si="84"/>
        <v>0</v>
      </c>
      <c r="V105" s="13">
        <f>B105*C105*D105/1000000</f>
        <v>4.625</v>
      </c>
      <c r="W105" s="11">
        <v>450</v>
      </c>
      <c r="X105" s="5">
        <f t="shared" si="85"/>
        <v>2081.25</v>
      </c>
      <c r="Y105" s="6">
        <v>0</v>
      </c>
      <c r="Z105" s="7">
        <v>0</v>
      </c>
      <c r="AA105" s="7">
        <f t="shared" si="86"/>
        <v>0</v>
      </c>
    </row>
    <row r="106" spans="1:27" x14ac:dyDescent="0.3">
      <c r="A106" s="15" t="s">
        <v>28</v>
      </c>
      <c r="B106" s="15">
        <v>2125</v>
      </c>
      <c r="C106" s="15">
        <v>200</v>
      </c>
      <c r="D106" s="15">
        <v>100</v>
      </c>
      <c r="E106" s="15" t="s">
        <v>9</v>
      </c>
      <c r="F106" s="15">
        <v>1</v>
      </c>
      <c r="G106" s="1">
        <f t="shared" si="80"/>
        <v>8287.5</v>
      </c>
      <c r="H106" s="14">
        <f t="shared" si="77"/>
        <v>8287.5</v>
      </c>
      <c r="I106" s="10">
        <f t="shared" si="78"/>
        <v>4.2500000000000003E-2</v>
      </c>
      <c r="J106" s="10">
        <f t="shared" si="79"/>
        <v>4.2500000000000003E-2</v>
      </c>
      <c r="K106" s="3">
        <v>120000</v>
      </c>
      <c r="L106" s="3">
        <f t="shared" si="81"/>
        <v>5100</v>
      </c>
      <c r="M106" s="13">
        <f>B106*(C106+D106+D106)/1000000</f>
        <v>0.85</v>
      </c>
      <c r="N106" s="11">
        <v>2500</v>
      </c>
      <c r="O106" s="5">
        <f>N106*M106</f>
        <v>2125</v>
      </c>
      <c r="P106" s="6">
        <f>B106*2/1000</f>
        <v>4.25</v>
      </c>
      <c r="Q106" s="7">
        <v>250</v>
      </c>
      <c r="R106" s="7">
        <f>Q106*P106</f>
        <v>1062.5</v>
      </c>
      <c r="S106" s="8"/>
      <c r="T106" s="9"/>
      <c r="U106" s="9">
        <f>T106*S106</f>
        <v>0</v>
      </c>
      <c r="V106" s="13"/>
      <c r="W106" s="11"/>
      <c r="X106" s="5">
        <f>W106*V106</f>
        <v>0</v>
      </c>
      <c r="Y106" s="6">
        <v>0</v>
      </c>
      <c r="Z106" s="7">
        <v>0</v>
      </c>
      <c r="AA106" s="7">
        <f>Z106*Y106</f>
        <v>0</v>
      </c>
    </row>
    <row r="107" spans="1:27" x14ac:dyDescent="0.3">
      <c r="A107" s="15" t="s">
        <v>29</v>
      </c>
      <c r="B107" s="15">
        <v>850</v>
      </c>
      <c r="C107" s="15">
        <v>200</v>
      </c>
      <c r="D107" s="15">
        <v>125</v>
      </c>
      <c r="E107" s="15" t="s">
        <v>9</v>
      </c>
      <c r="F107" s="15">
        <v>2</v>
      </c>
      <c r="G107" s="1">
        <f t="shared" si="80"/>
        <v>4781.25</v>
      </c>
      <c r="H107" s="14">
        <f t="shared" si="77"/>
        <v>9562.5</v>
      </c>
      <c r="I107" s="10">
        <f t="shared" si="78"/>
        <v>2.1250000000000002E-2</v>
      </c>
      <c r="J107" s="10">
        <f t="shared" si="79"/>
        <v>4.2500000000000003E-2</v>
      </c>
      <c r="K107" s="3">
        <v>120000</v>
      </c>
      <c r="L107" s="3">
        <f t="shared" si="81"/>
        <v>2550</v>
      </c>
      <c r="M107" s="13">
        <f>B107*(C107+D107)*2/1000000</f>
        <v>0.55249999999999999</v>
      </c>
      <c r="N107" s="11">
        <v>2500</v>
      </c>
      <c r="O107" s="5">
        <f t="shared" ref="O107:O109" si="87">N107*M107</f>
        <v>1381.25</v>
      </c>
      <c r="P107" s="6">
        <f>B107*4/1000</f>
        <v>3.4</v>
      </c>
      <c r="Q107" s="7">
        <v>250</v>
      </c>
      <c r="R107" s="7">
        <f t="shared" ref="R107:R109" si="88">Q107*P107</f>
        <v>850</v>
      </c>
      <c r="S107" s="8"/>
      <c r="T107" s="9"/>
      <c r="U107" s="9">
        <f t="shared" ref="U107:U109" si="89">T107*S107</f>
        <v>0</v>
      </c>
      <c r="V107" s="13"/>
      <c r="W107" s="11"/>
      <c r="X107" s="5">
        <f t="shared" ref="X107:X109" si="90">W107*V107</f>
        <v>0</v>
      </c>
      <c r="Y107" s="6">
        <v>0</v>
      </c>
      <c r="Z107" s="7">
        <v>0</v>
      </c>
      <c r="AA107" s="7">
        <f t="shared" ref="AA107:AA109" si="91">Z107*Y107</f>
        <v>0</v>
      </c>
    </row>
    <row r="108" spans="1:27" x14ac:dyDescent="0.3">
      <c r="A108" s="15" t="s">
        <v>30</v>
      </c>
      <c r="B108" s="15">
        <v>300</v>
      </c>
      <c r="C108" s="15">
        <v>145</v>
      </c>
      <c r="D108" s="15">
        <v>100</v>
      </c>
      <c r="E108" s="15" t="s">
        <v>9</v>
      </c>
      <c r="F108" s="15">
        <v>2</v>
      </c>
      <c r="G108" s="1">
        <f t="shared" si="80"/>
        <v>853.25</v>
      </c>
      <c r="H108" s="14">
        <f t="shared" si="77"/>
        <v>1706.5</v>
      </c>
      <c r="I108" s="10">
        <f t="shared" si="78"/>
        <v>4.3499999999999997E-3</v>
      </c>
      <c r="J108" s="10">
        <f t="shared" si="79"/>
        <v>8.6999999999999994E-3</v>
      </c>
      <c r="K108" s="3">
        <v>120000</v>
      </c>
      <c r="L108" s="3">
        <f t="shared" si="81"/>
        <v>522</v>
      </c>
      <c r="M108" s="13">
        <f>(B108*C108+(C108+B108)*D108*2)/1000000</f>
        <v>0.13250000000000001</v>
      </c>
      <c r="N108" s="11">
        <v>2500</v>
      </c>
      <c r="O108" s="5">
        <f t="shared" si="87"/>
        <v>331.25</v>
      </c>
      <c r="P108" s="6"/>
      <c r="Q108" s="7"/>
      <c r="R108" s="7">
        <f t="shared" si="88"/>
        <v>0</v>
      </c>
      <c r="S108" s="8"/>
      <c r="T108" s="9"/>
      <c r="U108" s="9">
        <f t="shared" si="89"/>
        <v>0</v>
      </c>
      <c r="V108" s="13"/>
      <c r="W108" s="11"/>
      <c r="X108" s="5">
        <f t="shared" si="90"/>
        <v>0</v>
      </c>
      <c r="Y108" s="6">
        <v>0</v>
      </c>
      <c r="Z108" s="7">
        <v>0</v>
      </c>
      <c r="AA108" s="7">
        <f t="shared" si="91"/>
        <v>0</v>
      </c>
    </row>
    <row r="109" spans="1:27" x14ac:dyDescent="0.3">
      <c r="A109" s="15" t="s">
        <v>31</v>
      </c>
      <c r="B109" s="15">
        <v>150</v>
      </c>
      <c r="C109" s="15">
        <v>50</v>
      </c>
      <c r="D109" s="15">
        <v>50</v>
      </c>
      <c r="E109" s="15" t="s">
        <v>9</v>
      </c>
      <c r="F109" s="15">
        <v>2</v>
      </c>
      <c r="G109" s="1">
        <f t="shared" si="80"/>
        <v>1458</v>
      </c>
      <c r="H109" s="14">
        <f t="shared" si="77"/>
        <v>2916</v>
      </c>
      <c r="I109" s="10">
        <f t="shared" si="78"/>
        <v>3.7500000000000001E-4</v>
      </c>
      <c r="J109" s="10">
        <f t="shared" si="79"/>
        <v>7.5000000000000002E-4</v>
      </c>
      <c r="K109" s="3">
        <v>120000</v>
      </c>
      <c r="L109" s="3">
        <f t="shared" si="81"/>
        <v>45</v>
      </c>
      <c r="M109" s="13"/>
      <c r="N109" s="11"/>
      <c r="O109" s="5">
        <f t="shared" si="87"/>
        <v>0</v>
      </c>
      <c r="P109" s="6"/>
      <c r="Q109" s="7"/>
      <c r="R109" s="7">
        <f t="shared" si="88"/>
        <v>0</v>
      </c>
      <c r="S109" s="8"/>
      <c r="T109" s="9"/>
      <c r="U109" s="9">
        <f t="shared" si="89"/>
        <v>0</v>
      </c>
      <c r="V109" s="13">
        <f>3.14*B109*C109/10000</f>
        <v>2.355</v>
      </c>
      <c r="W109" s="11">
        <v>600</v>
      </c>
      <c r="X109" s="5">
        <f t="shared" si="90"/>
        <v>1413</v>
      </c>
      <c r="Y109" s="6">
        <v>0</v>
      </c>
      <c r="Z109" s="7">
        <v>0</v>
      </c>
      <c r="AA109" s="7">
        <f t="shared" si="91"/>
        <v>0</v>
      </c>
    </row>
    <row r="110" spans="1:27" x14ac:dyDescent="0.3">
      <c r="A110" s="60" t="s">
        <v>32</v>
      </c>
      <c r="B110" s="60"/>
      <c r="C110" s="60"/>
      <c r="D110" s="60"/>
      <c r="E110" s="60"/>
      <c r="F110" s="60"/>
      <c r="G110" s="60"/>
      <c r="H110" s="14">
        <f>SUM(H102:H109)</f>
        <v>79933.39</v>
      </c>
      <c r="I110" s="10"/>
      <c r="J110" s="16"/>
      <c r="K110" s="3"/>
      <c r="L110" s="3"/>
      <c r="M110" s="13"/>
      <c r="N110" s="11"/>
      <c r="O110" s="5"/>
      <c r="P110" s="6"/>
      <c r="Q110" s="7"/>
      <c r="R110" s="7"/>
      <c r="S110" s="8"/>
      <c r="T110" s="9"/>
      <c r="U110" s="9"/>
      <c r="V110" s="13"/>
      <c r="W110" s="11"/>
      <c r="X110" s="5"/>
      <c r="Y110" s="6"/>
      <c r="Z110" s="7"/>
      <c r="AA110" s="7"/>
    </row>
    <row r="111" spans="1:27" x14ac:dyDescent="0.3">
      <c r="A111" s="60" t="s">
        <v>33</v>
      </c>
      <c r="B111" s="60"/>
      <c r="C111" s="60"/>
      <c r="D111" s="60"/>
      <c r="E111" s="60"/>
      <c r="F111" s="60"/>
      <c r="G111" s="60"/>
      <c r="H111" s="14">
        <f>H110/B102*1000</f>
        <v>33656.164210526316</v>
      </c>
      <c r="I111" s="10"/>
      <c r="J111" s="16"/>
      <c r="K111" s="3"/>
      <c r="L111" s="3"/>
      <c r="M111" s="13"/>
      <c r="N111" s="11"/>
      <c r="O111" s="5"/>
      <c r="P111" s="6"/>
      <c r="Q111" s="7"/>
      <c r="R111" s="7"/>
      <c r="S111" s="8"/>
      <c r="T111" s="9"/>
      <c r="U111" s="9"/>
      <c r="V111" s="13"/>
      <c r="W111" s="11"/>
      <c r="X111" s="5"/>
      <c r="Y111" s="6"/>
      <c r="Z111" s="7"/>
      <c r="AA111" s="7"/>
    </row>
    <row r="112" spans="1:27" x14ac:dyDescent="0.3">
      <c r="H112" s="24">
        <f>H111</f>
        <v>33656.164210526316</v>
      </c>
    </row>
  </sheetData>
  <mergeCells count="384">
    <mergeCell ref="Y1:AA1"/>
    <mergeCell ref="B2:D2"/>
    <mergeCell ref="B3:H3"/>
    <mergeCell ref="A5:A6"/>
    <mergeCell ref="B7:G7"/>
    <mergeCell ref="B9:D9"/>
    <mergeCell ref="B1:H1"/>
    <mergeCell ref="I1:L1"/>
    <mergeCell ref="M1:O1"/>
    <mergeCell ref="P1:R1"/>
    <mergeCell ref="S1:U1"/>
    <mergeCell ref="V1:X1"/>
    <mergeCell ref="B21:G21"/>
    <mergeCell ref="B23:D23"/>
    <mergeCell ref="B24:H24"/>
    <mergeCell ref="B26:G26"/>
    <mergeCell ref="B28:D28"/>
    <mergeCell ref="B29:H29"/>
    <mergeCell ref="B10:H10"/>
    <mergeCell ref="A12:A13"/>
    <mergeCell ref="B14:G14"/>
    <mergeCell ref="B16:D16"/>
    <mergeCell ref="B17:H17"/>
    <mergeCell ref="A19:A20"/>
    <mergeCell ref="B46:D46"/>
    <mergeCell ref="B47:H47"/>
    <mergeCell ref="A52:F52"/>
    <mergeCell ref="A54:F54"/>
    <mergeCell ref="H54:M54"/>
    <mergeCell ref="O54:T54"/>
    <mergeCell ref="A31:A32"/>
    <mergeCell ref="B33:G33"/>
    <mergeCell ref="B35:D35"/>
    <mergeCell ref="B36:H36"/>
    <mergeCell ref="B41:D41"/>
    <mergeCell ref="B42:H42"/>
    <mergeCell ref="V54:AA54"/>
    <mergeCell ref="AC54:AH54"/>
    <mergeCell ref="C55:D55"/>
    <mergeCell ref="E55:F55"/>
    <mergeCell ref="J55:K55"/>
    <mergeCell ref="L55:M55"/>
    <mergeCell ref="Q55:R55"/>
    <mergeCell ref="S55:T55"/>
    <mergeCell ref="X55:Y55"/>
    <mergeCell ref="Z55:AA55"/>
    <mergeCell ref="AE55:AF55"/>
    <mergeCell ref="AG55:AH55"/>
    <mergeCell ref="AG56:AH56"/>
    <mergeCell ref="C57:D57"/>
    <mergeCell ref="E57:F57"/>
    <mergeCell ref="J57:K57"/>
    <mergeCell ref="L57:M57"/>
    <mergeCell ref="Q57:R57"/>
    <mergeCell ref="S57:T57"/>
    <mergeCell ref="X57:Y57"/>
    <mergeCell ref="Z57:AA57"/>
    <mergeCell ref="AE57:AF57"/>
    <mergeCell ref="AG57:AH57"/>
    <mergeCell ref="C56:D56"/>
    <mergeCell ref="E56:F56"/>
    <mergeCell ref="J56:K56"/>
    <mergeCell ref="L56:M56"/>
    <mergeCell ref="Q56:R56"/>
    <mergeCell ref="S56:T56"/>
    <mergeCell ref="X56:Y56"/>
    <mergeCell ref="Z56:AA56"/>
    <mergeCell ref="AE56:AF56"/>
    <mergeCell ref="AG58:AH58"/>
    <mergeCell ref="C59:D59"/>
    <mergeCell ref="E59:F59"/>
    <mergeCell ref="J59:K59"/>
    <mergeCell ref="L59:M59"/>
    <mergeCell ref="Q59:R59"/>
    <mergeCell ref="S59:T59"/>
    <mergeCell ref="X59:Y59"/>
    <mergeCell ref="Z59:AA59"/>
    <mergeCell ref="AE59:AF59"/>
    <mergeCell ref="AG59:AH59"/>
    <mergeCell ref="C58:D58"/>
    <mergeCell ref="E58:F58"/>
    <mergeCell ref="J58:K58"/>
    <mergeCell ref="L58:M58"/>
    <mergeCell ref="Q58:R58"/>
    <mergeCell ref="S58:T58"/>
    <mergeCell ref="X58:Y58"/>
    <mergeCell ref="Z58:AA58"/>
    <mergeCell ref="AE58:AF58"/>
    <mergeCell ref="AG60:AH60"/>
    <mergeCell ref="A61:D61"/>
    <mergeCell ref="E61:F61"/>
    <mergeCell ref="H61:K61"/>
    <mergeCell ref="L61:M61"/>
    <mergeCell ref="O61:R61"/>
    <mergeCell ref="S61:T61"/>
    <mergeCell ref="V61:Y61"/>
    <mergeCell ref="Z61:AA61"/>
    <mergeCell ref="C60:D60"/>
    <mergeCell ref="E60:F60"/>
    <mergeCell ref="J60:K60"/>
    <mergeCell ref="L60:M60"/>
    <mergeCell ref="Q60:R60"/>
    <mergeCell ref="S60:T60"/>
    <mergeCell ref="X60:Y60"/>
    <mergeCell ref="Z60:AA60"/>
    <mergeCell ref="AE60:AF60"/>
    <mergeCell ref="AC62:AF62"/>
    <mergeCell ref="AG62:AH62"/>
    <mergeCell ref="A87:F87"/>
    <mergeCell ref="H87:M87"/>
    <mergeCell ref="O87:T87"/>
    <mergeCell ref="V87:AA87"/>
    <mergeCell ref="AC87:AH87"/>
    <mergeCell ref="AC61:AF61"/>
    <mergeCell ref="AG61:AH61"/>
    <mergeCell ref="A62:D62"/>
    <mergeCell ref="E62:F62"/>
    <mergeCell ref="H62:K62"/>
    <mergeCell ref="L62:M62"/>
    <mergeCell ref="O62:R62"/>
    <mergeCell ref="S62:T62"/>
    <mergeCell ref="V62:Y62"/>
    <mergeCell ref="Z62:AA62"/>
    <mergeCell ref="X88:Y88"/>
    <mergeCell ref="Z88:AA88"/>
    <mergeCell ref="AE88:AF88"/>
    <mergeCell ref="AG88:AH88"/>
    <mergeCell ref="C89:D89"/>
    <mergeCell ref="E89:F89"/>
    <mergeCell ref="J89:K89"/>
    <mergeCell ref="L89:M89"/>
    <mergeCell ref="Q89:R89"/>
    <mergeCell ref="S89:T89"/>
    <mergeCell ref="C88:D88"/>
    <mergeCell ref="E88:F88"/>
    <mergeCell ref="J88:K88"/>
    <mergeCell ref="L88:M88"/>
    <mergeCell ref="Q88:R88"/>
    <mergeCell ref="S88:T88"/>
    <mergeCell ref="X89:Y89"/>
    <mergeCell ref="Z89:AA89"/>
    <mergeCell ref="AE89:AF89"/>
    <mergeCell ref="AG89:AH89"/>
    <mergeCell ref="AG90:AH90"/>
    <mergeCell ref="C91:D91"/>
    <mergeCell ref="E91:F91"/>
    <mergeCell ref="J91:K91"/>
    <mergeCell ref="L91:M91"/>
    <mergeCell ref="Q91:R91"/>
    <mergeCell ref="S91:T91"/>
    <mergeCell ref="X91:Y91"/>
    <mergeCell ref="Z91:AA91"/>
    <mergeCell ref="AE91:AF91"/>
    <mergeCell ref="AG91:AH91"/>
    <mergeCell ref="C90:D90"/>
    <mergeCell ref="E90:F90"/>
    <mergeCell ref="J90:K90"/>
    <mergeCell ref="L90:M90"/>
    <mergeCell ref="Q90:R90"/>
    <mergeCell ref="S90:T90"/>
    <mergeCell ref="X90:Y90"/>
    <mergeCell ref="Z90:AA90"/>
    <mergeCell ref="AE90:AF90"/>
    <mergeCell ref="AC94:AF94"/>
    <mergeCell ref="AG92:AH92"/>
    <mergeCell ref="C93:D93"/>
    <mergeCell ref="E93:F93"/>
    <mergeCell ref="J93:K93"/>
    <mergeCell ref="L93:M93"/>
    <mergeCell ref="Q93:R93"/>
    <mergeCell ref="S93:T93"/>
    <mergeCell ref="X93:Y93"/>
    <mergeCell ref="Z93:AA93"/>
    <mergeCell ref="AE93:AF93"/>
    <mergeCell ref="AG93:AH93"/>
    <mergeCell ref="C92:D92"/>
    <mergeCell ref="E92:F92"/>
    <mergeCell ref="J92:K92"/>
    <mergeCell ref="L92:M92"/>
    <mergeCell ref="Q92:R92"/>
    <mergeCell ref="S92:T92"/>
    <mergeCell ref="X92:Y92"/>
    <mergeCell ref="Z92:AA92"/>
    <mergeCell ref="AE92:AF92"/>
    <mergeCell ref="O95:R95"/>
    <mergeCell ref="S95:T95"/>
    <mergeCell ref="Y99:AA99"/>
    <mergeCell ref="B100:D100"/>
    <mergeCell ref="A94:D94"/>
    <mergeCell ref="E94:F94"/>
    <mergeCell ref="H94:K94"/>
    <mergeCell ref="L94:M94"/>
    <mergeCell ref="O94:R94"/>
    <mergeCell ref="S94:T94"/>
    <mergeCell ref="V94:Y94"/>
    <mergeCell ref="Z94:AA94"/>
    <mergeCell ref="AG66:AH66"/>
    <mergeCell ref="AC65:AH65"/>
    <mergeCell ref="V65:AA65"/>
    <mergeCell ref="O65:T65"/>
    <mergeCell ref="H65:M65"/>
    <mergeCell ref="A65:F65"/>
    <mergeCell ref="A101:H101"/>
    <mergeCell ref="A110:G110"/>
    <mergeCell ref="A111:G111"/>
    <mergeCell ref="V95:Y95"/>
    <mergeCell ref="Z95:AA95"/>
    <mergeCell ref="AC95:AF95"/>
    <mergeCell ref="AG95:AH95"/>
    <mergeCell ref="A99:H99"/>
    <mergeCell ref="I99:L99"/>
    <mergeCell ref="M99:O99"/>
    <mergeCell ref="P99:R99"/>
    <mergeCell ref="S99:U99"/>
    <mergeCell ref="V99:X99"/>
    <mergeCell ref="AG94:AH94"/>
    <mergeCell ref="A95:D95"/>
    <mergeCell ref="E95:F95"/>
    <mergeCell ref="H95:K95"/>
    <mergeCell ref="L95:M95"/>
    <mergeCell ref="C66:D66"/>
    <mergeCell ref="E66:F66"/>
    <mergeCell ref="J66:K66"/>
    <mergeCell ref="L66:M66"/>
    <mergeCell ref="Q66:R66"/>
    <mergeCell ref="S66:T66"/>
    <mergeCell ref="X66:Y66"/>
    <mergeCell ref="Z66:AA66"/>
    <mergeCell ref="AE66:AF66"/>
    <mergeCell ref="AG67:AH67"/>
    <mergeCell ref="C68:D68"/>
    <mergeCell ref="E68:F68"/>
    <mergeCell ref="J68:K68"/>
    <mergeCell ref="L68:M68"/>
    <mergeCell ref="Q68:R68"/>
    <mergeCell ref="S68:T68"/>
    <mergeCell ref="X68:Y68"/>
    <mergeCell ref="Z68:AA68"/>
    <mergeCell ref="AE68:AF68"/>
    <mergeCell ref="AG68:AH68"/>
    <mergeCell ref="C67:D67"/>
    <mergeCell ref="E67:F67"/>
    <mergeCell ref="J67:K67"/>
    <mergeCell ref="L67:M67"/>
    <mergeCell ref="Q67:R67"/>
    <mergeCell ref="S67:T67"/>
    <mergeCell ref="X67:Y67"/>
    <mergeCell ref="Z67:AA67"/>
    <mergeCell ref="AE67:AF67"/>
    <mergeCell ref="AG69:AH69"/>
    <mergeCell ref="C70:D70"/>
    <mergeCell ref="E70:F70"/>
    <mergeCell ref="J70:K70"/>
    <mergeCell ref="L70:M70"/>
    <mergeCell ref="Q70:R70"/>
    <mergeCell ref="S70:T70"/>
    <mergeCell ref="X70:Y70"/>
    <mergeCell ref="Z70:AA70"/>
    <mergeCell ref="AE70:AF70"/>
    <mergeCell ref="AG70:AH70"/>
    <mergeCell ref="C69:D69"/>
    <mergeCell ref="E69:F69"/>
    <mergeCell ref="J69:K69"/>
    <mergeCell ref="L69:M69"/>
    <mergeCell ref="Q69:R69"/>
    <mergeCell ref="S69:T69"/>
    <mergeCell ref="X69:Y69"/>
    <mergeCell ref="Z69:AA69"/>
    <mergeCell ref="AE69:AF69"/>
    <mergeCell ref="AG71:AH71"/>
    <mergeCell ref="A72:D72"/>
    <mergeCell ref="E72:F72"/>
    <mergeCell ref="H72:K72"/>
    <mergeCell ref="L72:M72"/>
    <mergeCell ref="O72:R72"/>
    <mergeCell ref="S72:T72"/>
    <mergeCell ref="V72:Y72"/>
    <mergeCell ref="Z72:AA72"/>
    <mergeCell ref="AC72:AF72"/>
    <mergeCell ref="AG72:AH72"/>
    <mergeCell ref="C71:D71"/>
    <mergeCell ref="J71:K71"/>
    <mergeCell ref="Q71:R71"/>
    <mergeCell ref="X71:Y71"/>
    <mergeCell ref="AE71:AF71"/>
    <mergeCell ref="E71:F71"/>
    <mergeCell ref="L71:M71"/>
    <mergeCell ref="S71:T71"/>
    <mergeCell ref="Z71:AA71"/>
    <mergeCell ref="AG73:AH73"/>
    <mergeCell ref="A73:D73"/>
    <mergeCell ref="E73:F73"/>
    <mergeCell ref="H73:K73"/>
    <mergeCell ref="L73:M73"/>
    <mergeCell ref="O73:R73"/>
    <mergeCell ref="S73:T73"/>
    <mergeCell ref="V73:Y73"/>
    <mergeCell ref="Z73:AA73"/>
    <mergeCell ref="AC73:AF73"/>
    <mergeCell ref="A76:F76"/>
    <mergeCell ref="H76:M76"/>
    <mergeCell ref="O76:T76"/>
    <mergeCell ref="V76:AA76"/>
    <mergeCell ref="AC76:AH76"/>
    <mergeCell ref="C77:D77"/>
    <mergeCell ref="E77:F77"/>
    <mergeCell ref="J77:K77"/>
    <mergeCell ref="L77:M77"/>
    <mergeCell ref="Q77:R77"/>
    <mergeCell ref="S77:T77"/>
    <mergeCell ref="X77:Y77"/>
    <mergeCell ref="Z77:AA77"/>
    <mergeCell ref="AE77:AF77"/>
    <mergeCell ref="AG77:AH77"/>
    <mergeCell ref="AG78:AH78"/>
    <mergeCell ref="C79:D79"/>
    <mergeCell ref="E79:F79"/>
    <mergeCell ref="J79:K79"/>
    <mergeCell ref="L79:M79"/>
    <mergeCell ref="Q79:R79"/>
    <mergeCell ref="S79:T79"/>
    <mergeCell ref="X79:Y79"/>
    <mergeCell ref="Z79:AA79"/>
    <mergeCell ref="AE79:AF79"/>
    <mergeCell ref="AG79:AH79"/>
    <mergeCell ref="C78:D78"/>
    <mergeCell ref="E78:F78"/>
    <mergeCell ref="J78:K78"/>
    <mergeCell ref="L78:M78"/>
    <mergeCell ref="Q78:R78"/>
    <mergeCell ref="S78:T78"/>
    <mergeCell ref="X78:Y78"/>
    <mergeCell ref="Z78:AA78"/>
    <mergeCell ref="AE78:AF78"/>
    <mergeCell ref="AG80:AH80"/>
    <mergeCell ref="C81:D81"/>
    <mergeCell ref="E81:F81"/>
    <mergeCell ref="J81:K81"/>
    <mergeCell ref="L81:M81"/>
    <mergeCell ref="Q81:R81"/>
    <mergeCell ref="S81:T81"/>
    <mergeCell ref="X81:Y81"/>
    <mergeCell ref="Z81:AA81"/>
    <mergeCell ref="AE81:AF81"/>
    <mergeCell ref="AG81:AH81"/>
    <mergeCell ref="C80:D80"/>
    <mergeCell ref="E80:F80"/>
    <mergeCell ref="J80:K80"/>
    <mergeCell ref="L80:M80"/>
    <mergeCell ref="Q80:R80"/>
    <mergeCell ref="S80:T80"/>
    <mergeCell ref="X80:Y80"/>
    <mergeCell ref="Z80:AA80"/>
    <mergeCell ref="AE80:AF80"/>
    <mergeCell ref="AG82:AH82"/>
    <mergeCell ref="A83:D83"/>
    <mergeCell ref="E83:F83"/>
    <mergeCell ref="H83:K83"/>
    <mergeCell ref="L83:M83"/>
    <mergeCell ref="O83:R83"/>
    <mergeCell ref="S83:T83"/>
    <mergeCell ref="V83:Y83"/>
    <mergeCell ref="Z83:AA83"/>
    <mergeCell ref="AC83:AF83"/>
    <mergeCell ref="AG83:AH83"/>
    <mergeCell ref="C82:D82"/>
    <mergeCell ref="E82:F82"/>
    <mergeCell ref="J82:K82"/>
    <mergeCell ref="L82:M82"/>
    <mergeCell ref="Q82:R82"/>
    <mergeCell ref="S82:T82"/>
    <mergeCell ref="X82:Y82"/>
    <mergeCell ref="Z82:AA82"/>
    <mergeCell ref="AE82:AF82"/>
    <mergeCell ref="AG84:AH84"/>
    <mergeCell ref="A84:D84"/>
    <mergeCell ref="E84:F84"/>
    <mergeCell ref="H84:K84"/>
    <mergeCell ref="L84:M84"/>
    <mergeCell ref="O84:R84"/>
    <mergeCell ref="S84:T84"/>
    <mergeCell ref="V84:Y84"/>
    <mergeCell ref="Z84:AA84"/>
    <mergeCell ref="AC84:AF8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H14" sqref="H14"/>
    </sheetView>
  </sheetViews>
  <sheetFormatPr defaultRowHeight="14.4" x14ac:dyDescent="0.3"/>
  <cols>
    <col min="1" max="1" width="5.88671875" customWidth="1"/>
    <col min="2" max="2" width="25.109375" customWidth="1"/>
    <col min="3" max="3" width="15.109375" customWidth="1"/>
    <col min="7" max="7" width="9.6640625" customWidth="1"/>
    <col min="8" max="9" width="15.6640625" customWidth="1"/>
  </cols>
  <sheetData>
    <row r="1" spans="1:9" x14ac:dyDescent="0.3">
      <c r="A1" s="91" t="s">
        <v>78</v>
      </c>
      <c r="B1" s="91"/>
      <c r="C1" s="91"/>
      <c r="D1" s="91"/>
      <c r="E1" s="91"/>
      <c r="F1" s="91"/>
      <c r="G1" s="91"/>
      <c r="H1" s="91"/>
    </row>
    <row r="3" spans="1:9" x14ac:dyDescent="0.3">
      <c r="A3" s="88" t="s">
        <v>79</v>
      </c>
      <c r="B3" s="88" t="s">
        <v>80</v>
      </c>
      <c r="C3" s="88" t="s">
        <v>81</v>
      </c>
      <c r="D3" s="68" t="s">
        <v>0</v>
      </c>
      <c r="E3" s="68"/>
      <c r="F3" s="68"/>
      <c r="G3" s="88" t="s">
        <v>1</v>
      </c>
      <c r="H3" s="88" t="s">
        <v>85</v>
      </c>
      <c r="I3" s="88"/>
    </row>
    <row r="4" spans="1:9" x14ac:dyDescent="0.3">
      <c r="A4" s="88"/>
      <c r="B4" s="88"/>
      <c r="C4" s="88"/>
      <c r="D4" s="15" t="s">
        <v>82</v>
      </c>
      <c r="E4" s="15" t="s">
        <v>83</v>
      </c>
      <c r="F4" s="15" t="s">
        <v>84</v>
      </c>
      <c r="G4" s="88"/>
      <c r="H4" s="27" t="s">
        <v>96</v>
      </c>
      <c r="I4" s="28" t="s">
        <v>97</v>
      </c>
    </row>
    <row r="5" spans="1:9" x14ac:dyDescent="0.3">
      <c r="A5" s="15">
        <v>1</v>
      </c>
      <c r="B5" s="19" t="s">
        <v>86</v>
      </c>
      <c r="C5" s="15" t="s">
        <v>90</v>
      </c>
      <c r="D5" s="26">
        <v>720</v>
      </c>
      <c r="E5" s="26">
        <v>180</v>
      </c>
      <c r="F5" s="26">
        <v>180</v>
      </c>
      <c r="G5" s="26" t="s">
        <v>9</v>
      </c>
      <c r="H5" s="1">
        <f>'ЦЕНА МАНСУР и САРЫТАШ'!H7</f>
        <v>9291.6</v>
      </c>
      <c r="I5" s="1">
        <f>'ЖЕЛТАУ И КУРТИНСКИЙ'!H7</f>
        <v>9777.6</v>
      </c>
    </row>
    <row r="6" spans="1:9" x14ac:dyDescent="0.3">
      <c r="A6" s="15">
        <v>2</v>
      </c>
      <c r="B6" s="19" t="s">
        <v>87</v>
      </c>
      <c r="C6" s="33" t="s">
        <v>91</v>
      </c>
      <c r="D6" s="26">
        <v>720</v>
      </c>
      <c r="E6" s="26">
        <v>150</v>
      </c>
      <c r="F6" s="26">
        <v>150</v>
      </c>
      <c r="G6" s="26" t="s">
        <v>9</v>
      </c>
      <c r="H6" s="1">
        <f>'ЦЕНА МАНСУР и САРЫТАШ'!H4</f>
        <v>8240.4</v>
      </c>
      <c r="I6" s="1">
        <f>'ЖЕЛТАУ И КУРТИНСКИЙ'!H4</f>
        <v>8726.4</v>
      </c>
    </row>
    <row r="7" spans="1:9" x14ac:dyDescent="0.3">
      <c r="A7" s="15">
        <v>3</v>
      </c>
      <c r="B7" s="19" t="s">
        <v>100</v>
      </c>
      <c r="C7" s="15" t="s">
        <v>92</v>
      </c>
      <c r="D7" s="26">
        <v>720</v>
      </c>
      <c r="E7" s="26">
        <v>130</v>
      </c>
      <c r="F7" s="26">
        <v>130</v>
      </c>
      <c r="G7" s="26" t="s">
        <v>9</v>
      </c>
      <c r="H7" s="1">
        <f>'ЦЕНА МАНСУР и САРЫТАШ'!H14</f>
        <v>9046.44</v>
      </c>
      <c r="I7" s="1">
        <f>'ЖЕЛТАУ И КУРТИНСКИЙ'!H14</f>
        <v>9472.32</v>
      </c>
    </row>
    <row r="8" spans="1:9" x14ac:dyDescent="0.3">
      <c r="A8" s="15">
        <v>4</v>
      </c>
      <c r="B8" s="19" t="s">
        <v>101</v>
      </c>
      <c r="C8" s="15" t="s">
        <v>93</v>
      </c>
      <c r="D8" s="26">
        <v>720</v>
      </c>
      <c r="E8" s="26">
        <v>130</v>
      </c>
      <c r="F8" s="26">
        <v>130</v>
      </c>
      <c r="G8" s="26" t="s">
        <v>9</v>
      </c>
      <c r="H8" s="1">
        <f>'ЦЕНА МАНСУР и САРЫТАШ'!H11</f>
        <v>6973.2</v>
      </c>
      <c r="I8" s="1">
        <f>'ЖЕЛТАУ И КУРТИНСКИЙ'!H11</f>
        <v>7338.24</v>
      </c>
    </row>
    <row r="9" spans="1:9" x14ac:dyDescent="0.3">
      <c r="A9" s="15">
        <v>5</v>
      </c>
      <c r="B9" s="19" t="s">
        <v>88</v>
      </c>
      <c r="C9" s="15" t="s">
        <v>94</v>
      </c>
      <c r="D9" s="26">
        <v>720</v>
      </c>
      <c r="E9" s="26">
        <v>150</v>
      </c>
      <c r="F9" s="26">
        <v>150</v>
      </c>
      <c r="G9" s="26" t="s">
        <v>9</v>
      </c>
      <c r="H9" s="1">
        <f>'ЦЕНА МАНСУР и САРЫТАШ'!H21</f>
        <v>10665</v>
      </c>
      <c r="I9" s="1">
        <f>'ЖЕЛТАУ И КУРТИНСКИЙ'!H21</f>
        <v>11232</v>
      </c>
    </row>
    <row r="10" spans="1:9" x14ac:dyDescent="0.3">
      <c r="A10" s="15">
        <v>6</v>
      </c>
      <c r="B10" s="19" t="s">
        <v>89</v>
      </c>
      <c r="C10" s="15" t="s">
        <v>95</v>
      </c>
      <c r="D10" s="26">
        <v>720</v>
      </c>
      <c r="E10" s="26">
        <v>150</v>
      </c>
      <c r="F10" s="26">
        <v>150</v>
      </c>
      <c r="G10" s="26" t="s">
        <v>9</v>
      </c>
      <c r="H10" s="1">
        <f>'ЦЕНА МАНСУР и САРЫТАШ'!H18</f>
        <v>8240.4</v>
      </c>
      <c r="I10" s="1">
        <f>'ЖЕЛТАУ И КУРТИНСКИЙ'!H18</f>
        <v>8726.4</v>
      </c>
    </row>
    <row r="11" spans="1:9" x14ac:dyDescent="0.3">
      <c r="A11" s="15">
        <v>7</v>
      </c>
      <c r="B11" s="19" t="s">
        <v>145</v>
      </c>
      <c r="C11" s="23" t="s">
        <v>146</v>
      </c>
      <c r="D11" s="26">
        <v>720</v>
      </c>
      <c r="E11" s="26">
        <v>150</v>
      </c>
      <c r="F11" s="26">
        <v>150</v>
      </c>
      <c r="G11" s="26" t="s">
        <v>9</v>
      </c>
      <c r="H11" s="1">
        <f>'ЦЕНА МАНСУР и САРЫТАШ'!H26</f>
        <v>24656.400000000001</v>
      </c>
      <c r="I11" s="1">
        <f>'ЖЕЛТАУ И КУРТИНСКИЙ'!H26</f>
        <v>25142.400000000001</v>
      </c>
    </row>
    <row r="12" spans="1:9" x14ac:dyDescent="0.3">
      <c r="A12" s="15">
        <v>8</v>
      </c>
      <c r="B12" s="19" t="s">
        <v>102</v>
      </c>
      <c r="C12" s="23" t="s">
        <v>103</v>
      </c>
      <c r="D12" s="26">
        <v>480</v>
      </c>
      <c r="E12" s="26">
        <v>150</v>
      </c>
      <c r="F12" s="26">
        <v>150</v>
      </c>
      <c r="G12" s="26" t="s">
        <v>9</v>
      </c>
      <c r="H12" s="1">
        <f>'ЦЕНА МАНСУР и САРЫТАШ'!H33</f>
        <v>5931.6</v>
      </c>
      <c r="I12" s="1">
        <f>'ЖЕЛТАУ И КУРТИНСКИЙ'!H33</f>
        <v>6255.6</v>
      </c>
    </row>
    <row r="13" spans="1:9" x14ac:dyDescent="0.3">
      <c r="A13" s="15">
        <v>9</v>
      </c>
      <c r="B13" s="19" t="s">
        <v>104</v>
      </c>
      <c r="C13" s="23" t="s">
        <v>105</v>
      </c>
      <c r="D13" s="26">
        <v>480</v>
      </c>
      <c r="E13" s="26">
        <v>150</v>
      </c>
      <c r="F13" s="26">
        <v>150</v>
      </c>
      <c r="G13" s="26" t="s">
        <v>9</v>
      </c>
      <c r="H13" s="1">
        <f>'ЦЕНА МАНСУР и САРЫТАШ'!H30</f>
        <v>5493.6</v>
      </c>
      <c r="I13" s="1">
        <f>'ЖЕЛТАУ И КУРТИНСКИЙ'!H30</f>
        <v>5817.6</v>
      </c>
    </row>
    <row r="14" spans="1:9" x14ac:dyDescent="0.3">
      <c r="A14" s="15">
        <v>10</v>
      </c>
      <c r="B14" s="19" t="s">
        <v>106</v>
      </c>
      <c r="C14" s="23" t="s">
        <v>45</v>
      </c>
      <c r="D14" s="26">
        <v>480</v>
      </c>
      <c r="E14" s="26">
        <v>170</v>
      </c>
      <c r="F14" s="26">
        <v>170</v>
      </c>
      <c r="G14" s="26" t="s">
        <v>9</v>
      </c>
      <c r="H14" s="1">
        <f>'ЦЕНА МАНСУР и САРЫТАШ'!H37</f>
        <v>7987.68</v>
      </c>
      <c r="I14" s="1">
        <f>'ЖЕЛТАУ И КУРТИНСКИЙ'!H37</f>
        <v>8403.84</v>
      </c>
    </row>
    <row r="15" spans="1:9" x14ac:dyDescent="0.3">
      <c r="A15" s="15">
        <v>11</v>
      </c>
      <c r="B15" s="19" t="s">
        <v>107</v>
      </c>
      <c r="C15" s="23" t="s">
        <v>46</v>
      </c>
      <c r="D15" s="26">
        <v>720</v>
      </c>
      <c r="E15" s="26">
        <v>170</v>
      </c>
      <c r="F15" s="26">
        <v>170</v>
      </c>
      <c r="G15" s="26" t="s">
        <v>9</v>
      </c>
      <c r="H15" s="1">
        <f>'ЦЕНА МАНСУР и САРЫТАШ'!H38</f>
        <v>11981.519999999999</v>
      </c>
      <c r="I15" s="1">
        <f>'ЖЕЛТАУ И КУРТИНСКИЙ'!H38</f>
        <v>12605.76</v>
      </c>
    </row>
    <row r="16" spans="1:9" x14ac:dyDescent="0.3">
      <c r="A16" s="15">
        <v>12</v>
      </c>
      <c r="B16" s="19" t="s">
        <v>108</v>
      </c>
      <c r="C16" s="23" t="s">
        <v>47</v>
      </c>
      <c r="D16" s="26">
        <v>720</v>
      </c>
      <c r="E16" s="26">
        <v>250</v>
      </c>
      <c r="F16" s="26">
        <v>170</v>
      </c>
      <c r="G16" s="26" t="s">
        <v>9</v>
      </c>
      <c r="H16" s="1">
        <f>'ЦЕНА МАНСУР и САРЫТАШ'!H39</f>
        <v>13554</v>
      </c>
      <c r="I16" s="1">
        <f>'ЖЕЛТАУ И КУРТИНСКИЙ'!H39</f>
        <v>14472</v>
      </c>
    </row>
    <row r="17" spans="1:9" x14ac:dyDescent="0.3">
      <c r="A17" s="15">
        <v>13</v>
      </c>
      <c r="B17" s="19" t="s">
        <v>109</v>
      </c>
      <c r="C17" s="23" t="s">
        <v>112</v>
      </c>
      <c r="D17" s="26">
        <v>1000</v>
      </c>
      <c r="E17" s="26">
        <v>250</v>
      </c>
      <c r="F17" s="26">
        <v>160</v>
      </c>
      <c r="G17" s="26" t="s">
        <v>9</v>
      </c>
      <c r="H17" s="1">
        <f>'ЦЕНА МАНСУР и САРЫТАШ'!H43</f>
        <v>5310</v>
      </c>
      <c r="I17" s="1">
        <f>'ЖЕЛТАУ И КУРТИНСКИЙ'!H43</f>
        <v>6510</v>
      </c>
    </row>
    <row r="18" spans="1:9" x14ac:dyDescent="0.3">
      <c r="A18" s="15">
        <v>14</v>
      </c>
      <c r="B18" s="19" t="s">
        <v>16</v>
      </c>
      <c r="C18" s="23" t="s">
        <v>113</v>
      </c>
      <c r="D18" s="26">
        <v>1000</v>
      </c>
      <c r="E18" s="26">
        <v>270</v>
      </c>
      <c r="F18" s="26">
        <v>95</v>
      </c>
      <c r="G18" s="26" t="s">
        <v>9</v>
      </c>
      <c r="H18" s="1">
        <f>'ЦЕНА МАНСУР и САРЫТАШ'!H44</f>
        <v>7903.5</v>
      </c>
      <c r="I18" s="1">
        <f>'ЖЕЛТАУ И КУРТИНСКИЙ'!H44</f>
        <v>8673</v>
      </c>
    </row>
    <row r="19" spans="1:9" x14ac:dyDescent="0.3">
      <c r="A19" s="15">
        <v>15</v>
      </c>
      <c r="B19" s="25" t="s">
        <v>17</v>
      </c>
      <c r="C19" s="23" t="s">
        <v>110</v>
      </c>
      <c r="D19" s="26">
        <v>1000</v>
      </c>
      <c r="E19" s="26">
        <v>250</v>
      </c>
      <c r="F19" s="26">
        <v>80</v>
      </c>
      <c r="G19" s="26" t="s">
        <v>9</v>
      </c>
      <c r="H19" s="1">
        <f>'ЦЕНА МАНСУР и САРЫТАШ'!H48</f>
        <v>6500</v>
      </c>
      <c r="I19" s="1">
        <f>'ЖЕЛТАУ И КУРТИНСКИЙ'!H48</f>
        <v>7100</v>
      </c>
    </row>
    <row r="20" spans="1:9" x14ac:dyDescent="0.3">
      <c r="A20" s="15">
        <v>16</v>
      </c>
      <c r="B20" s="25" t="s">
        <v>18</v>
      </c>
      <c r="C20" s="23" t="s">
        <v>111</v>
      </c>
      <c r="D20" s="26">
        <v>1000</v>
      </c>
      <c r="E20" s="26">
        <v>270</v>
      </c>
      <c r="F20" s="26">
        <v>95</v>
      </c>
      <c r="G20" s="26" t="s">
        <v>9</v>
      </c>
      <c r="H20" s="1">
        <f>'ЦЕНА МАНСУР и САРЫТАШ'!H49</f>
        <v>12618.5</v>
      </c>
      <c r="I20" s="1">
        <f>'ЖЕЛТАУ И КУРТИНСКИЙ'!H49</f>
        <v>13388</v>
      </c>
    </row>
    <row r="22" spans="1:9" x14ac:dyDescent="0.3">
      <c r="B22" s="27" t="s">
        <v>96</v>
      </c>
      <c r="C22" t="s">
        <v>98</v>
      </c>
    </row>
    <row r="24" spans="1:9" x14ac:dyDescent="0.3">
      <c r="B24" s="28" t="s">
        <v>97</v>
      </c>
      <c r="C24" t="s">
        <v>99</v>
      </c>
    </row>
    <row r="26" spans="1:9" x14ac:dyDescent="0.3">
      <c r="A26" s="88" t="s">
        <v>79</v>
      </c>
      <c r="B26" s="88" t="s">
        <v>115</v>
      </c>
      <c r="C26" s="88"/>
      <c r="D26" s="88"/>
      <c r="E26" s="88"/>
      <c r="F26" s="88"/>
      <c r="G26" s="88"/>
      <c r="H26" s="68" t="s">
        <v>116</v>
      </c>
      <c r="I26" s="68"/>
    </row>
    <row r="27" spans="1:9" ht="15" thickBot="1" x14ac:dyDescent="0.35">
      <c r="A27" s="74"/>
      <c r="B27" s="74"/>
      <c r="C27" s="74"/>
      <c r="D27" s="74"/>
      <c r="E27" s="74"/>
      <c r="F27" s="74"/>
      <c r="G27" s="74"/>
      <c r="H27" s="39" t="s">
        <v>96</v>
      </c>
      <c r="I27" s="40" t="s">
        <v>97</v>
      </c>
    </row>
    <row r="28" spans="1:9" ht="33.75" customHeight="1" x14ac:dyDescent="0.3">
      <c r="A28" s="41">
        <v>1</v>
      </c>
      <c r="B28" s="79" t="s">
        <v>117</v>
      </c>
      <c r="C28" s="79"/>
      <c r="D28" s="79"/>
      <c r="E28" s="79"/>
      <c r="F28" s="79"/>
      <c r="G28" s="79"/>
      <c r="H28" s="42">
        <f>'ЦЕНА МАНСУР и САРЫТАШ'!G62</f>
        <v>47032.472000000002</v>
      </c>
      <c r="I28" s="43">
        <f>'ЖЕЛТАУ И КУРТИНСКИЙ'!G62</f>
        <v>50925.296000000002</v>
      </c>
    </row>
    <row r="29" spans="1:9" s="29" customFormat="1" ht="36" customHeight="1" x14ac:dyDescent="0.3">
      <c r="A29" s="44">
        <v>2</v>
      </c>
      <c r="B29" s="92" t="s">
        <v>118</v>
      </c>
      <c r="C29" s="83"/>
      <c r="D29" s="83"/>
      <c r="E29" s="83"/>
      <c r="F29" s="83"/>
      <c r="G29" s="84"/>
      <c r="H29" s="30">
        <f>'ЦЕНА МАНСУР и САРЫТАШ'!N62</f>
        <v>43611.752</v>
      </c>
      <c r="I29" s="45">
        <f>'ЖЕЛТАУ И КУРТИНСКИЙ'!N62</f>
        <v>47117.936000000002</v>
      </c>
    </row>
    <row r="30" spans="1:9" s="29" customFormat="1" ht="36" customHeight="1" x14ac:dyDescent="0.3">
      <c r="A30" s="44">
        <v>3</v>
      </c>
      <c r="B30" s="92" t="s">
        <v>119</v>
      </c>
      <c r="C30" s="83"/>
      <c r="D30" s="83"/>
      <c r="E30" s="83"/>
      <c r="F30" s="83"/>
      <c r="G30" s="84"/>
      <c r="H30" s="30">
        <f>'ЦЕНА МАНСУР и САРЫТАШ'!U62</f>
        <v>47032.472000000002</v>
      </c>
      <c r="I30" s="45">
        <f>'ЖЕЛТАУ И КУРТИНСКИЙ'!U62</f>
        <v>50925.296000000002</v>
      </c>
    </row>
    <row r="31" spans="1:9" s="29" customFormat="1" ht="33.75" customHeight="1" thickBot="1" x14ac:dyDescent="0.35">
      <c r="A31" s="46">
        <v>4</v>
      </c>
      <c r="B31" s="89" t="s">
        <v>120</v>
      </c>
      <c r="C31" s="86"/>
      <c r="D31" s="86"/>
      <c r="E31" s="86"/>
      <c r="F31" s="86"/>
      <c r="G31" s="87"/>
      <c r="H31" s="47">
        <f>'ЦЕНА МАНСУР и САРЫТАШ'!AI62</f>
        <v>35081.984000000004</v>
      </c>
      <c r="I31" s="48">
        <f>'ЖЕЛТАУ И КУРТИНСКИЙ'!AI62</f>
        <v>38238.031999999999</v>
      </c>
    </row>
    <row r="32" spans="1:9" ht="33.75" customHeight="1" x14ac:dyDescent="0.3">
      <c r="A32" s="41">
        <v>5</v>
      </c>
      <c r="B32" s="79" t="s">
        <v>136</v>
      </c>
      <c r="C32" s="79"/>
      <c r="D32" s="79"/>
      <c r="E32" s="79"/>
      <c r="F32" s="79"/>
      <c r="G32" s="79"/>
      <c r="H32" s="42">
        <f>'ЦЕНА МАНСУР и САРЫТАШ'!G73</f>
        <v>55744.471999999994</v>
      </c>
      <c r="I32" s="43">
        <f>'ЖЕЛТАУ И КУРТИНСКИЙ'!G73</f>
        <v>59376.295999999995</v>
      </c>
    </row>
    <row r="33" spans="1:9" s="29" customFormat="1" ht="36" customHeight="1" x14ac:dyDescent="0.3">
      <c r="A33" s="44">
        <v>6</v>
      </c>
      <c r="B33" s="82" t="s">
        <v>137</v>
      </c>
      <c r="C33" s="83"/>
      <c r="D33" s="83"/>
      <c r="E33" s="83"/>
      <c r="F33" s="83"/>
      <c r="G33" s="84"/>
      <c r="H33" s="30">
        <f>'ЦЕНА МАНСУР и САРЫТАШ'!N73</f>
        <v>52323.752</v>
      </c>
      <c r="I33" s="45">
        <f>'ЖЕЛТАУ И КУРТИНСКИЙ'!N73</f>
        <v>55568.936000000002</v>
      </c>
    </row>
    <row r="34" spans="1:9" s="29" customFormat="1" ht="36" customHeight="1" x14ac:dyDescent="0.3">
      <c r="A34" s="44">
        <v>7</v>
      </c>
      <c r="B34" s="82" t="s">
        <v>138</v>
      </c>
      <c r="C34" s="83"/>
      <c r="D34" s="83"/>
      <c r="E34" s="83"/>
      <c r="F34" s="83"/>
      <c r="G34" s="84"/>
      <c r="H34" s="30">
        <f>'ЦЕНА МАНСУР и САРЫТАШ'!U73</f>
        <v>55744.471999999994</v>
      </c>
      <c r="I34" s="45">
        <f>'ЖЕЛТАУ И КУРТИНСКИЙ'!U73</f>
        <v>59376.295999999995</v>
      </c>
    </row>
    <row r="35" spans="1:9" s="29" customFormat="1" ht="33.75" customHeight="1" thickBot="1" x14ac:dyDescent="0.35">
      <c r="A35" s="46">
        <v>8</v>
      </c>
      <c r="B35" s="85" t="s">
        <v>139</v>
      </c>
      <c r="C35" s="86"/>
      <c r="D35" s="86"/>
      <c r="E35" s="86"/>
      <c r="F35" s="86"/>
      <c r="G35" s="87"/>
      <c r="H35" s="47">
        <f>'ЦЕНА МАНСУР и САРЫТАШ'!AI73</f>
        <v>43793.984000000004</v>
      </c>
      <c r="I35" s="48">
        <f>'ЖЕЛТАУ И КУРТИНСКИЙ'!AI73</f>
        <v>46689.031999999999</v>
      </c>
    </row>
    <row r="36" spans="1:9" s="29" customFormat="1" ht="34.5" customHeight="1" x14ac:dyDescent="0.3">
      <c r="A36" s="51">
        <v>9</v>
      </c>
      <c r="B36" s="79" t="s">
        <v>140</v>
      </c>
      <c r="C36" s="79"/>
      <c r="D36" s="79"/>
      <c r="E36" s="79"/>
      <c r="F36" s="79"/>
      <c r="G36" s="79"/>
      <c r="H36" s="52">
        <f>'ЦЕНА МАНСУР и САРЫТАШ'!G84</f>
        <v>51027.031999999999</v>
      </c>
      <c r="I36" s="53">
        <f>'ЖЕЛТАУ И КУРТИНСКИЙ'!G84</f>
        <v>54919.856000000007</v>
      </c>
    </row>
    <row r="37" spans="1:9" s="29" customFormat="1" ht="34.5" customHeight="1" x14ac:dyDescent="0.3">
      <c r="A37" s="44">
        <v>10</v>
      </c>
      <c r="B37" s="80" t="s">
        <v>141</v>
      </c>
      <c r="C37" s="80"/>
      <c r="D37" s="80"/>
      <c r="E37" s="80"/>
      <c r="F37" s="80"/>
      <c r="G37" s="80"/>
      <c r="H37" s="30">
        <f>'ЦЕНА МАНСУР и САРЫТАШ'!N84</f>
        <v>51904.712000000007</v>
      </c>
      <c r="I37" s="45">
        <f>'ЖЕЛТАУ И КУРТИНСКИЙ'!N84</f>
        <v>55654.256000000008</v>
      </c>
    </row>
    <row r="38" spans="1:9" s="29" customFormat="1" ht="34.5" customHeight="1" x14ac:dyDescent="0.3">
      <c r="A38" s="44">
        <v>11</v>
      </c>
      <c r="B38" s="80" t="s">
        <v>142</v>
      </c>
      <c r="C38" s="80"/>
      <c r="D38" s="80"/>
      <c r="E38" s="80"/>
      <c r="F38" s="80"/>
      <c r="G38" s="80"/>
      <c r="H38" s="30">
        <f>'ЦЕНА МАНСУР и САРЫТАШ'!U84</f>
        <v>56245.952000000005</v>
      </c>
      <c r="I38" s="45">
        <f>'ЖЕЛТАУ И КУРТИНСКИЙ'!U84</f>
        <v>60446.576000000001</v>
      </c>
    </row>
    <row r="39" spans="1:9" s="29" customFormat="1" ht="34.5" customHeight="1" x14ac:dyDescent="0.3">
      <c r="A39" s="44">
        <v>12</v>
      </c>
      <c r="B39" s="80" t="s">
        <v>143</v>
      </c>
      <c r="C39" s="80"/>
      <c r="D39" s="80"/>
      <c r="E39" s="80"/>
      <c r="F39" s="80"/>
      <c r="G39" s="80"/>
      <c r="H39" s="30">
        <f>'ЦЕНА МАНСУР и САРЫТАШ'!AB84</f>
        <v>109413.27200000003</v>
      </c>
      <c r="I39" s="45">
        <f>'ЖЕЛТАУ И КУРТИНСКИЙ'!AB84</f>
        <v>113306.09599999999</v>
      </c>
    </row>
    <row r="40" spans="1:9" s="29" customFormat="1" ht="34.5" customHeight="1" thickBot="1" x14ac:dyDescent="0.35">
      <c r="A40" s="46">
        <v>13</v>
      </c>
      <c r="B40" s="81" t="s">
        <v>144</v>
      </c>
      <c r="C40" s="81"/>
      <c r="D40" s="81"/>
      <c r="E40" s="81"/>
      <c r="F40" s="81"/>
      <c r="G40" s="81"/>
      <c r="H40" s="47">
        <f>'ЦЕНА МАНСУР и САРЫТАШ'!AI84</f>
        <v>35148.847999999998</v>
      </c>
      <c r="I40" s="48">
        <f>'ЖЕЛТАУ И КУРТИНСКИЙ'!AI84</f>
        <v>38221.664000000004</v>
      </c>
    </row>
    <row r="41" spans="1:9" s="29" customFormat="1" ht="34.5" customHeight="1" x14ac:dyDescent="0.3">
      <c r="A41" s="51">
        <v>14</v>
      </c>
      <c r="B41" s="79" t="s">
        <v>121</v>
      </c>
      <c r="C41" s="79"/>
      <c r="D41" s="79"/>
      <c r="E41" s="79"/>
      <c r="F41" s="79"/>
      <c r="G41" s="79"/>
      <c r="H41" s="52">
        <f>'ЦЕНА МАНСУР и САРЫТАШ'!G94</f>
        <v>59739.032000000007</v>
      </c>
      <c r="I41" s="53">
        <f>'ЖЕЛТАУ И КУРТИНСКИЙ'!G95</f>
        <v>63370.856000000007</v>
      </c>
    </row>
    <row r="42" spans="1:9" s="29" customFormat="1" ht="34.5" customHeight="1" x14ac:dyDescent="0.3">
      <c r="A42" s="44">
        <v>15</v>
      </c>
      <c r="B42" s="80" t="s">
        <v>122</v>
      </c>
      <c r="C42" s="80"/>
      <c r="D42" s="80"/>
      <c r="E42" s="80"/>
      <c r="F42" s="80"/>
      <c r="G42" s="80"/>
      <c r="H42" s="30">
        <f>'ЦЕНА МАНСУР и САРЫТАШ'!N94</f>
        <v>60616.712000000014</v>
      </c>
      <c r="I42" s="45">
        <f>'ЖЕЛТАУ И КУРТИНСКИЙ'!N95</f>
        <v>64105.256000000008</v>
      </c>
    </row>
    <row r="43" spans="1:9" s="29" customFormat="1" ht="34.5" customHeight="1" x14ac:dyDescent="0.3">
      <c r="A43" s="44">
        <v>16</v>
      </c>
      <c r="B43" s="80" t="s">
        <v>123</v>
      </c>
      <c r="C43" s="80"/>
      <c r="D43" s="80"/>
      <c r="E43" s="80"/>
      <c r="F43" s="80"/>
      <c r="G43" s="80"/>
      <c r="H43" s="30">
        <f>'ЦЕНА МАНСУР и САРЫТАШ'!U94</f>
        <v>64957.952000000005</v>
      </c>
      <c r="I43" s="45">
        <f>'ЖЕЛТАУ И КУРТИНСКИЙ'!U95</f>
        <v>68897.576000000001</v>
      </c>
    </row>
    <row r="44" spans="1:9" s="29" customFormat="1" ht="34.5" customHeight="1" x14ac:dyDescent="0.3">
      <c r="A44" s="44">
        <v>17</v>
      </c>
      <c r="B44" s="80" t="s">
        <v>124</v>
      </c>
      <c r="C44" s="80"/>
      <c r="D44" s="80"/>
      <c r="E44" s="80"/>
      <c r="F44" s="80"/>
      <c r="G44" s="80"/>
      <c r="H44" s="30">
        <f>'ЦЕНА МАНСУР и САРЫТАШ'!AB94</f>
        <v>118125.27200000003</v>
      </c>
      <c r="I44" s="45">
        <f>'ЖЕЛТАУ И КУРТИНСКИЙ'!AB95</f>
        <v>121757.09599999999</v>
      </c>
    </row>
    <row r="45" spans="1:9" s="29" customFormat="1" ht="34.5" customHeight="1" thickBot="1" x14ac:dyDescent="0.35">
      <c r="A45" s="46">
        <v>18</v>
      </c>
      <c r="B45" s="81" t="s">
        <v>125</v>
      </c>
      <c r="C45" s="81"/>
      <c r="D45" s="81"/>
      <c r="E45" s="81"/>
      <c r="F45" s="81"/>
      <c r="G45" s="81"/>
      <c r="H45" s="47">
        <f>'ЦЕНА МАНСУР и САРЫТАШ'!AI94</f>
        <v>43860.847999999998</v>
      </c>
      <c r="I45" s="48">
        <f>'ЖЕЛТАУ И КУРТИНСКИЙ'!AI95</f>
        <v>46672.664000000004</v>
      </c>
    </row>
    <row r="46" spans="1:9" s="29" customFormat="1" ht="34.5" customHeight="1" x14ac:dyDescent="0.3">
      <c r="A46" s="49">
        <v>19</v>
      </c>
      <c r="B46" s="90" t="s">
        <v>126</v>
      </c>
      <c r="C46" s="90"/>
      <c r="D46" s="90"/>
      <c r="E46" s="90"/>
      <c r="F46" s="90"/>
      <c r="G46" s="90"/>
      <c r="H46" s="50">
        <f>'ЦЕНА МАНСУР и САРЫТАШ'!H111</f>
        <v>30503.675789473684</v>
      </c>
      <c r="I46" s="50">
        <f>'ЖЕЛТАУ И КУРТИНСКИЙ'!H112</f>
        <v>33656.164210526316</v>
      </c>
    </row>
  </sheetData>
  <mergeCells count="29">
    <mergeCell ref="B46:G46"/>
    <mergeCell ref="B43:G43"/>
    <mergeCell ref="B44:G44"/>
    <mergeCell ref="B45:G45"/>
    <mergeCell ref="A1:H1"/>
    <mergeCell ref="D3:F3"/>
    <mergeCell ref="G3:G4"/>
    <mergeCell ref="C3:C4"/>
    <mergeCell ref="B3:B4"/>
    <mergeCell ref="A3:A4"/>
    <mergeCell ref="H3:I3"/>
    <mergeCell ref="B42:G42"/>
    <mergeCell ref="H26:I26"/>
    <mergeCell ref="B28:G28"/>
    <mergeCell ref="B29:G29"/>
    <mergeCell ref="B30:G30"/>
    <mergeCell ref="B32:G32"/>
    <mergeCell ref="B33:G33"/>
    <mergeCell ref="B34:G34"/>
    <mergeCell ref="B35:G35"/>
    <mergeCell ref="A26:A27"/>
    <mergeCell ref="B26:G27"/>
    <mergeCell ref="B31:G31"/>
    <mergeCell ref="B41:G41"/>
    <mergeCell ref="B36:G36"/>
    <mergeCell ref="B37:G37"/>
    <mergeCell ref="B38:G38"/>
    <mergeCell ref="B39:G39"/>
    <mergeCell ref="B40:G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ЦЕНА МАНСУР и САРЫТАШ</vt:lpstr>
      <vt:lpstr>ЖЕЛТАУ И КУРТИНСКИЙ</vt:lpstr>
      <vt:lpstr>ПРАЙС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2022-05-27T06:25:05Z</dcterms:modified>
</cp:coreProperties>
</file>